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khottin\Downloads\"/>
    </mc:Choice>
  </mc:AlternateContent>
  <xr:revisionPtr revIDLastSave="0" documentId="8_{FC02E855-CAA9-4492-9D6B-FEAB23299DC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Worksheet" sheetId="1" r:id="rId1"/>
    <sheet name="SampleUG" sheetId="14" r:id="rId2"/>
    <sheet name="SampleGrad" sheetId="15" r:id="rId3"/>
  </sheets>
  <definedNames>
    <definedName name="_xlnm.Print_Area" localSheetId="2">SampleGrad!$A$1:$K$107</definedName>
    <definedName name="_xlnm.Print_Area" localSheetId="1">SampleUG!$A$1:$K$107</definedName>
    <definedName name="_xlnm.Print_Area" localSheetId="0">Worksheet!$A$1:$K$107</definedName>
    <definedName name="_xlnm.Print_Titles" localSheetId="2">SampleGrad!$1:$4</definedName>
    <definedName name="_xlnm.Print_Titles" localSheetId="1">SampleUG!$1:$4</definedName>
    <definedName name="_xlnm.Print_Titles" localSheetId="0">Worksheet!$1:$4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" i="15" l="1"/>
  <c r="H86" i="15" s="1"/>
  <c r="H39" i="15" s="1"/>
  <c r="J103" i="15"/>
  <c r="I45" i="15" s="1"/>
  <c r="H103" i="15"/>
  <c r="G45" i="15" s="1"/>
  <c r="F103" i="15"/>
  <c r="E45" i="15" s="1"/>
  <c r="J88" i="15"/>
  <c r="J41" i="15" s="1"/>
  <c r="H88" i="15"/>
  <c r="H41" i="15" s="1"/>
  <c r="F88" i="15"/>
  <c r="F41" i="15" s="1"/>
  <c r="J87" i="15"/>
  <c r="J40" i="15" s="1"/>
  <c r="H87" i="15"/>
  <c r="H40" i="15" s="1"/>
  <c r="F87" i="15"/>
  <c r="F86" i="15"/>
  <c r="F39" i="15" s="1"/>
  <c r="F85" i="15"/>
  <c r="F38" i="15" s="1"/>
  <c r="I84" i="15"/>
  <c r="J85" i="15" s="1"/>
  <c r="J38" i="15" s="1"/>
  <c r="J82" i="15"/>
  <c r="H82" i="15"/>
  <c r="F82" i="15"/>
  <c r="F37" i="15" s="1"/>
  <c r="I51" i="15"/>
  <c r="G51" i="15"/>
  <c r="E51" i="15"/>
  <c r="F40" i="15"/>
  <c r="J37" i="15"/>
  <c r="I32" i="15"/>
  <c r="G32" i="15"/>
  <c r="E32" i="15"/>
  <c r="E21" i="15"/>
  <c r="F18" i="15"/>
  <c r="F25" i="15" s="1"/>
  <c r="E18" i="15"/>
  <c r="E26" i="15" s="1"/>
  <c r="F17" i="15"/>
  <c r="F23" i="15" s="1"/>
  <c r="E17" i="15"/>
  <c r="E24" i="15" s="1"/>
  <c r="I14" i="15"/>
  <c r="G14" i="15"/>
  <c r="G16" i="15" s="1"/>
  <c r="G18" i="15" s="1"/>
  <c r="H13" i="15"/>
  <c r="H15" i="15" s="1"/>
  <c r="H17" i="15" s="1"/>
  <c r="J103" i="14"/>
  <c r="I45" i="14" s="1"/>
  <c r="H103" i="14"/>
  <c r="G45" i="14" s="1"/>
  <c r="F103" i="14"/>
  <c r="E45" i="14" s="1"/>
  <c r="J88" i="14"/>
  <c r="J41" i="14" s="1"/>
  <c r="H88" i="14"/>
  <c r="F88" i="14"/>
  <c r="J87" i="14"/>
  <c r="J40" i="14" s="1"/>
  <c r="H87" i="14"/>
  <c r="H40" i="14" s="1"/>
  <c r="F87" i="14"/>
  <c r="F86" i="14"/>
  <c r="F39" i="14" s="1"/>
  <c r="F85" i="14"/>
  <c r="F38" i="14" s="1"/>
  <c r="I84" i="14"/>
  <c r="J86" i="14" s="1"/>
  <c r="J39" i="14" s="1"/>
  <c r="G84" i="14"/>
  <c r="H85" i="14" s="1"/>
  <c r="H38" i="14" s="1"/>
  <c r="J82" i="14"/>
  <c r="J37" i="14" s="1"/>
  <c r="H82" i="14"/>
  <c r="H37" i="14" s="1"/>
  <c r="F82" i="14"/>
  <c r="F37" i="14" s="1"/>
  <c r="I51" i="14"/>
  <c r="G51" i="14"/>
  <c r="E51" i="14"/>
  <c r="H41" i="14"/>
  <c r="F41" i="14"/>
  <c r="F40" i="14"/>
  <c r="I32" i="14"/>
  <c r="G32" i="14"/>
  <c r="E32" i="14"/>
  <c r="E21" i="14"/>
  <c r="F18" i="14"/>
  <c r="E18" i="14"/>
  <c r="E26" i="14" s="1"/>
  <c r="F17" i="14"/>
  <c r="F23" i="14" s="1"/>
  <c r="E17" i="14"/>
  <c r="E24" i="14" s="1"/>
  <c r="I14" i="14"/>
  <c r="G14" i="14"/>
  <c r="G16" i="14" s="1"/>
  <c r="G18" i="14" s="1"/>
  <c r="H13" i="14"/>
  <c r="H15" i="14" s="1"/>
  <c r="H17" i="14" s="1"/>
  <c r="G13" i="14"/>
  <c r="G15" i="14" s="1"/>
  <c r="G17" i="14" s="1"/>
  <c r="J41" i="1"/>
  <c r="H41" i="1"/>
  <c r="J88" i="1"/>
  <c r="H88" i="1"/>
  <c r="F88" i="1"/>
  <c r="F41" i="1" s="1"/>
  <c r="G13" i="15" l="1"/>
  <c r="G15" i="15" s="1"/>
  <c r="G17" i="15" s="1"/>
  <c r="I15" i="15" s="1"/>
  <c r="I17" i="15" s="1"/>
  <c r="I24" i="15" s="1"/>
  <c r="H85" i="15"/>
  <c r="H38" i="15" s="1"/>
  <c r="H37" i="15"/>
  <c r="I16" i="15"/>
  <c r="I18" i="15" s="1"/>
  <c r="I26" i="15" s="1"/>
  <c r="G26" i="15"/>
  <c r="I13" i="15"/>
  <c r="G24" i="15"/>
  <c r="H23" i="15"/>
  <c r="J13" i="15"/>
  <c r="J15" i="15" s="1"/>
  <c r="J17" i="15" s="1"/>
  <c r="J23" i="15" s="1"/>
  <c r="E27" i="15"/>
  <c r="E33" i="15" s="1"/>
  <c r="F89" i="15"/>
  <c r="E42" i="15" s="1"/>
  <c r="E53" i="15" s="1"/>
  <c r="H14" i="15"/>
  <c r="H16" i="15" s="1"/>
  <c r="H18" i="15" s="1"/>
  <c r="J86" i="15"/>
  <c r="J39" i="15" s="1"/>
  <c r="H86" i="14"/>
  <c r="H39" i="14" s="1"/>
  <c r="H89" i="14"/>
  <c r="G42" i="14" s="1"/>
  <c r="G53" i="14"/>
  <c r="G26" i="14"/>
  <c r="I16" i="14"/>
  <c r="I18" i="14" s="1"/>
  <c r="I26" i="14" s="1"/>
  <c r="G24" i="14"/>
  <c r="I13" i="14"/>
  <c r="I15" i="14" s="1"/>
  <c r="I17" i="14" s="1"/>
  <c r="I24" i="14" s="1"/>
  <c r="J13" i="14"/>
  <c r="J15" i="14" s="1"/>
  <c r="J17" i="14" s="1"/>
  <c r="J23" i="14" s="1"/>
  <c r="H23" i="14"/>
  <c r="F25" i="14"/>
  <c r="E27" i="14" s="1"/>
  <c r="E33" i="14" s="1"/>
  <c r="F89" i="14"/>
  <c r="E42" i="14" s="1"/>
  <c r="E53" i="14" s="1"/>
  <c r="J85" i="14"/>
  <c r="J38" i="14" s="1"/>
  <c r="H14" i="14"/>
  <c r="H16" i="14" s="1"/>
  <c r="H18" i="14" s="1"/>
  <c r="H89" i="15" l="1"/>
  <c r="G42" i="15" s="1"/>
  <c r="G53" i="15" s="1"/>
  <c r="E56" i="15"/>
  <c r="E57" i="15" s="1"/>
  <c r="J89" i="15"/>
  <c r="I42" i="15" s="1"/>
  <c r="I53" i="15" s="1"/>
  <c r="J14" i="15"/>
  <c r="J16" i="15" s="1"/>
  <c r="J18" i="15" s="1"/>
  <c r="J25" i="15" s="1"/>
  <c r="I27" i="15" s="1"/>
  <c r="I33" i="15" s="1"/>
  <c r="H25" i="15"/>
  <c r="G27" i="15" s="1"/>
  <c r="G33" i="15" s="1"/>
  <c r="E56" i="14"/>
  <c r="E57" i="14" s="1"/>
  <c r="H25" i="14"/>
  <c r="J14" i="14"/>
  <c r="J16" i="14" s="1"/>
  <c r="J18" i="14" s="1"/>
  <c r="J25" i="14" s="1"/>
  <c r="I27" i="14" s="1"/>
  <c r="I33" i="14" s="1"/>
  <c r="J89" i="14"/>
  <c r="I42" i="14" s="1"/>
  <c r="I53" i="14" s="1"/>
  <c r="G27" i="14"/>
  <c r="G33" i="14" s="1"/>
  <c r="G56" i="14" s="1"/>
  <c r="G57" i="14" s="1"/>
  <c r="E21" i="1"/>
  <c r="J87" i="1"/>
  <c r="H87" i="1"/>
  <c r="F85" i="1"/>
  <c r="F86" i="1"/>
  <c r="G56" i="15" l="1"/>
  <c r="G57" i="15" s="1"/>
  <c r="I56" i="15"/>
  <c r="I57" i="15" s="1"/>
  <c r="I56" i="14"/>
  <c r="I57" i="14" s="1"/>
  <c r="F18" i="1"/>
  <c r="E18" i="1"/>
  <c r="E26" i="1" s="1"/>
  <c r="F40" i="1"/>
  <c r="F39" i="1"/>
  <c r="J40" i="1"/>
  <c r="H40" i="1"/>
  <c r="F87" i="1"/>
  <c r="I84" i="1"/>
  <c r="G84" i="1"/>
  <c r="F38" i="1"/>
  <c r="J82" i="1"/>
  <c r="H82" i="1"/>
  <c r="F82" i="1"/>
  <c r="F89" i="1" s="1"/>
  <c r="E45" i="1"/>
  <c r="H103" i="1"/>
  <c r="G45" i="1" s="1"/>
  <c r="J103" i="1"/>
  <c r="I45" i="1" s="1"/>
  <c r="F103" i="1"/>
  <c r="H37" i="1" l="1"/>
  <c r="H86" i="1"/>
  <c r="H39" i="1" s="1"/>
  <c r="H85" i="1"/>
  <c r="H38" i="1" s="1"/>
  <c r="I14" i="1"/>
  <c r="G14" i="1"/>
  <c r="G16" i="1" s="1"/>
  <c r="G18" i="1" s="1"/>
  <c r="F25" i="1"/>
  <c r="H14" i="1"/>
  <c r="H16" i="1" s="1"/>
  <c r="H18" i="1" s="1"/>
  <c r="J86" i="1"/>
  <c r="J39" i="1" s="1"/>
  <c r="J85" i="1"/>
  <c r="J38" i="1" s="1"/>
  <c r="E42" i="1"/>
  <c r="J37" i="1"/>
  <c r="F37" i="1"/>
  <c r="I51" i="1"/>
  <c r="G51" i="1"/>
  <c r="E51" i="1"/>
  <c r="G32" i="1"/>
  <c r="I32" i="1"/>
  <c r="E32" i="1"/>
  <c r="I16" i="1" l="1"/>
  <c r="I18" i="1" s="1"/>
  <c r="I26" i="1" s="1"/>
  <c r="G26" i="1"/>
  <c r="H89" i="1"/>
  <c r="G42" i="1" s="1"/>
  <c r="J89" i="1"/>
  <c r="I42" i="1" s="1"/>
  <c r="J14" i="1"/>
  <c r="J16" i="1" s="1"/>
  <c r="J18" i="1" s="1"/>
  <c r="J25" i="1" s="1"/>
  <c r="H25" i="1"/>
  <c r="G53" i="1"/>
  <c r="I53" i="1"/>
  <c r="E53" i="1"/>
  <c r="F17" i="1"/>
  <c r="H13" i="1" s="1"/>
  <c r="E17" i="1"/>
  <c r="G13" i="1" s="1"/>
  <c r="F23" i="1" l="1"/>
  <c r="H15" i="1"/>
  <c r="H17" i="1" s="1"/>
  <c r="E24" i="1"/>
  <c r="G15" i="1"/>
  <c r="G17" i="1" s="1"/>
  <c r="J13" i="1" l="1"/>
  <c r="J15" i="1" s="1"/>
  <c r="J17" i="1" s="1"/>
  <c r="I13" i="1"/>
  <c r="I15" i="1" s="1"/>
  <c r="H23" i="1"/>
  <c r="E27" i="1"/>
  <c r="E33" i="1" s="1"/>
  <c r="E56" i="1" l="1"/>
  <c r="E57" i="1" s="1"/>
  <c r="I17" i="1"/>
  <c r="G24" i="1"/>
  <c r="J23" i="1" l="1"/>
  <c r="G27" i="1"/>
  <c r="G33" i="1" s="1"/>
  <c r="G56" i="1" s="1"/>
  <c r="G57" i="1" s="1"/>
  <c r="I24" i="1" l="1"/>
  <c r="I27" i="1" l="1"/>
  <c r="I33" i="1" s="1"/>
  <c r="I56" i="1" l="1"/>
  <c r="I5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Simerson, Gordon</author>
  </authors>
  <commentList>
    <comment ref="D5" authorId="0" shapeId="0" xr:uid="{00000000-0006-0000-0000-000001000000}">
      <text>
        <r>
          <rPr>
            <sz val="9"/>
            <color indexed="81"/>
            <rFont val="Tahoma"/>
            <family val="2"/>
          </rPr>
          <t>User entries in blue cells only--all other cells are locked to protect formulas.</t>
        </r>
      </text>
    </comment>
    <comment ref="J5" authorId="0" shapeId="0" xr:uid="{00000000-0006-0000-0000-000002000000}">
      <text>
        <r>
          <rPr>
            <sz val="9"/>
            <color indexed="81"/>
            <rFont val="Tahoma"/>
            <family val="2"/>
          </rPr>
          <t>If program already exists-- 4-letter code</t>
        </r>
      </text>
    </comment>
    <comment ref="I14" authorId="0" shapeId="0" xr:uid="{00000000-0006-0000-0000-000003000000}">
      <text>
        <r>
          <rPr>
            <sz val="9"/>
            <color indexed="81"/>
            <rFont val="Tahoma"/>
            <family val="2"/>
          </rPr>
          <t>Assumes 90% of Yr1 students graduate or stop out, and 10% of Yr2 new students stop.</t>
        </r>
      </text>
    </comment>
    <comment ref="J14" authorId="0" shapeId="0" xr:uid="{00000000-0006-0000-0000-000004000000}">
      <text>
        <r>
          <rPr>
            <sz val="9"/>
            <color indexed="81"/>
            <rFont val="Tahoma"/>
            <family val="2"/>
          </rPr>
          <t>Assumes continued trend of 10% attrition per year for PT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Simerson, Gordon</author>
  </authors>
  <commentList>
    <comment ref="D5" authorId="0" shapeId="0" xr:uid="{00000000-0006-0000-0100-000001000000}">
      <text>
        <r>
          <rPr>
            <sz val="9"/>
            <color indexed="81"/>
            <rFont val="Tahoma"/>
            <family val="2"/>
          </rPr>
          <t>User entries in blue cells only--all other cells are locked to protect formulas.</t>
        </r>
      </text>
    </comment>
    <comment ref="J5" authorId="0" shapeId="0" xr:uid="{00000000-0006-0000-0100-000002000000}">
      <text>
        <r>
          <rPr>
            <sz val="9"/>
            <color indexed="81"/>
            <rFont val="Tahoma"/>
            <family val="2"/>
          </rPr>
          <t>If program already exists-- 4-letter code</t>
        </r>
      </text>
    </comment>
    <comment ref="I14" authorId="0" shapeId="0" xr:uid="{00000000-0006-0000-0100-000003000000}">
      <text>
        <r>
          <rPr>
            <sz val="9"/>
            <color indexed="81"/>
            <rFont val="Tahoma"/>
            <family val="2"/>
          </rPr>
          <t>Assumes 90% of Yr1 students graduate or stop out, and 10% of Yr2 new students stop.</t>
        </r>
      </text>
    </comment>
    <comment ref="J14" authorId="0" shapeId="0" xr:uid="{00000000-0006-0000-0100-000004000000}">
      <text>
        <r>
          <rPr>
            <sz val="9"/>
            <color indexed="81"/>
            <rFont val="Tahoma"/>
            <family val="2"/>
          </rPr>
          <t>Assumes continued trend of 10% attrition per year for PT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Simerson, Gordon</author>
  </authors>
  <commentList>
    <comment ref="D5" authorId="0" shapeId="0" xr:uid="{00000000-0006-0000-0200-000001000000}">
      <text>
        <r>
          <rPr>
            <sz val="9"/>
            <color indexed="81"/>
            <rFont val="Tahoma"/>
            <family val="2"/>
          </rPr>
          <t>User entries in blue cells only--all other cells are locked to protect formulas.</t>
        </r>
      </text>
    </comment>
    <comment ref="J5" authorId="0" shapeId="0" xr:uid="{00000000-0006-0000-0200-000002000000}">
      <text>
        <r>
          <rPr>
            <sz val="9"/>
            <color indexed="81"/>
            <rFont val="Tahoma"/>
            <family val="2"/>
          </rPr>
          <t>If program already exists-- 4-letter code</t>
        </r>
      </text>
    </comment>
    <comment ref="I14" authorId="0" shapeId="0" xr:uid="{00000000-0006-0000-0200-000003000000}">
      <text>
        <r>
          <rPr>
            <sz val="9"/>
            <color indexed="81"/>
            <rFont val="Tahoma"/>
            <family val="2"/>
          </rPr>
          <t>Assumes 90% of Yr1 students graduate or stop out, and 10% of Yr2 new students stop.</t>
        </r>
      </text>
    </comment>
    <comment ref="J14" authorId="0" shapeId="0" xr:uid="{00000000-0006-0000-0200-000004000000}">
      <text>
        <r>
          <rPr>
            <sz val="9"/>
            <color indexed="81"/>
            <rFont val="Tahoma"/>
            <family val="2"/>
          </rPr>
          <t>Assumes continued trend of 10% attrition per year for PT</t>
        </r>
      </text>
    </comment>
  </commentList>
</comments>
</file>

<file path=xl/sharedStrings.xml><?xml version="1.0" encoding="utf-8"?>
<sst xmlns="http://schemas.openxmlformats.org/spreadsheetml/2006/main" count="555" uniqueCount="159">
  <si>
    <t>UNIVERSITY CURRICULUM COMMITTEE--STRATEGIC</t>
  </si>
  <si>
    <t>Template for Preliminary Budget Projection, New or Strategically Modified Program</t>
  </si>
  <si>
    <t>Program:</t>
  </si>
  <si>
    <t>Banner Code:</t>
  </si>
  <si>
    <t>PFM:</t>
  </si>
  <si>
    <t>I.</t>
  </si>
  <si>
    <t>A.</t>
  </si>
  <si>
    <t>Enrollments</t>
  </si>
  <si>
    <t>Year 1</t>
  </si>
  <si>
    <t>Year 2</t>
  </si>
  <si>
    <t>Year 3</t>
  </si>
  <si>
    <t>FT</t>
  </si>
  <si>
    <t>PT</t>
  </si>
  <si>
    <t>B.</t>
  </si>
  <si>
    <t>Totals:</t>
  </si>
  <si>
    <t>C.</t>
  </si>
  <si>
    <t>D.</t>
  </si>
  <si>
    <t>Total NEW Revenues</t>
  </si>
  <si>
    <t>II.</t>
  </si>
  <si>
    <t>NEW Revenues</t>
  </si>
  <si>
    <t>NEW Expenses</t>
  </si>
  <si>
    <t>Capital</t>
  </si>
  <si>
    <t>Library/IT</t>
  </si>
  <si>
    <t>Equipment</t>
  </si>
  <si>
    <t>#</t>
  </si>
  <si>
    <t>Personnel (Cummulative)</t>
  </si>
  <si>
    <t>Operational (Annual)</t>
  </si>
  <si>
    <t>(Annual, FT + PT)</t>
  </si>
  <si>
    <t>Total NEW Expenses</t>
  </si>
  <si>
    <t>III.</t>
  </si>
  <si>
    <t>Annual Margins During Start-Up</t>
  </si>
  <si>
    <t>Net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</si>
  <si>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</si>
  <si>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</si>
  <si>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</si>
  <si>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</si>
  <si>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</si>
  <si>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</si>
  <si>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</si>
  <si>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</si>
  <si>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</si>
  <si>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</si>
  <si>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</si>
  <si>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</si>
  <si>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</si>
  <si>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(d-FT x discounted FT tuition)</t>
  </si>
  <si>
    <t>New Tuition Revenue</t>
  </si>
  <si>
    <t>Other New Revenue</t>
  </si>
  <si>
    <t>Source:</t>
  </si>
  <si>
    <t>n</t>
  </si>
  <si>
    <t>Custodial College:</t>
  </si>
  <si>
    <t>Custodial Department:</t>
  </si>
  <si>
    <t>Notes and Instructions:</t>
  </si>
  <si>
    <t>a.</t>
  </si>
  <si>
    <t>Indicate projected NEW students, both first-year and transfers, separating FT and PT</t>
  </si>
  <si>
    <t>b.</t>
  </si>
  <si>
    <t>c.</t>
  </si>
  <si>
    <t>d.</t>
  </si>
  <si>
    <t>Worksheet will calculate the numbers of students continuing from prior years</t>
  </si>
  <si>
    <t>Worksheet will calculate cummulative new enrollments, FT and PT, each year</t>
  </si>
  <si>
    <t>e.</t>
  </si>
  <si>
    <t>f.</t>
  </si>
  <si>
    <t>g.</t>
  </si>
  <si>
    <t>Proposer may indicate additional revenue sources (must be explained in Feasibility Review Proposal)</t>
  </si>
  <si>
    <t>h.</t>
  </si>
  <si>
    <t>i.</t>
  </si>
  <si>
    <t>j.</t>
  </si>
  <si>
    <t>k.</t>
  </si>
  <si>
    <t>l.</t>
  </si>
  <si>
    <t>Estimate new costs for library and information technology</t>
  </si>
  <si>
    <t>m.</t>
  </si>
  <si>
    <t>n.</t>
  </si>
  <si>
    <t>[brief label]</t>
  </si>
  <si>
    <t>(New Revenue - New Expense)</t>
  </si>
  <si>
    <t>[title]</t>
  </si>
  <si>
    <t>[name]</t>
  </si>
  <si>
    <t>[college name]</t>
  </si>
  <si>
    <t>[dept name]</t>
  </si>
  <si>
    <t>[CODE]</t>
  </si>
  <si>
    <t>notes</t>
  </si>
  <si>
    <t>Extended Studies</t>
  </si>
  <si>
    <t>Ratio</t>
  </si>
  <si>
    <t>(d-PT x12 x $/ch)</t>
  </si>
  <si>
    <t>(all figures in Year1 dollars)</t>
  </si>
  <si>
    <t>Classical Sciences</t>
  </si>
  <si>
    <t>New Students--Undergraduate Program</t>
  </si>
  <si>
    <t>New Students--Graduate Program</t>
  </si>
  <si>
    <t>minus Attrition--Undergraduate Program</t>
  </si>
  <si>
    <t>minus Attrition--Graduate Program</t>
  </si>
  <si>
    <t>Continuing New Students from prior year--UG</t>
  </si>
  <si>
    <t>Continuing New Students from prior year--G</t>
  </si>
  <si>
    <t>Seed value UG (retail)</t>
  </si>
  <si>
    <t>Seed value Grad (retail $/cr)</t>
  </si>
  <si>
    <t>PT UG</t>
  </si>
  <si>
    <t>FT UG</t>
  </si>
  <si>
    <t>PT Grad</t>
  </si>
  <si>
    <t>FT Grad</t>
  </si>
  <si>
    <t>(d-PT x12 cr/yr x $/ch)</t>
  </si>
  <si>
    <t>(d-FT x 18 cr/yr x $/ch, discounted)</t>
  </si>
  <si>
    <t>Worksheet will calculate attrition each year based on historic trends--students who fail, transfer out, graduate, or otherwise quit</t>
  </si>
  <si>
    <t>Annual Operational Expenses-- Working Model</t>
  </si>
  <si>
    <t>Office Supplies</t>
  </si>
  <si>
    <t>Agency accreditation expense</t>
  </si>
  <si>
    <t>Faculty/staff recruitment</t>
  </si>
  <si>
    <t>Equipment maintenance</t>
  </si>
  <si>
    <t>Leases</t>
  </si>
  <si>
    <t>Professional Training/Development</t>
  </si>
  <si>
    <t>Student Employees</t>
  </si>
  <si>
    <t>Printing, Postage, Duplication</t>
  </si>
  <si>
    <t>Consultants, speakers, other professional fees</t>
  </si>
  <si>
    <t>Other:</t>
  </si>
  <si>
    <t>[brief description]</t>
  </si>
  <si>
    <t>Totals</t>
  </si>
  <si>
    <t>Worksheet will calculate costs with benefits</t>
  </si>
  <si>
    <t>New Personnel Requirements-- Working Model</t>
  </si>
  <si>
    <t>New sections/year (cummulative)</t>
  </si>
  <si>
    <t>Estimated new FT faculty salaries--from work-up below, base salary + benefits, cummulative</t>
  </si>
  <si>
    <t>Estimated new staff salaries--from work-up below, base salary + benefits</t>
  </si>
  <si>
    <t>Average PT cost per section</t>
  </si>
  <si>
    <t>New Support Staff (enter FTE x salary)</t>
  </si>
  <si>
    <t>New FT Faculty</t>
  </si>
  <si>
    <t>New PT Faculty</t>
  </si>
  <si>
    <t>New Program Coordinator</t>
  </si>
  <si>
    <t>New Support Staff</t>
  </si>
  <si>
    <r>
      <rPr>
        <u/>
        <sz val="11"/>
        <color theme="1"/>
        <rFont val="Calibri"/>
        <family val="2"/>
        <scheme val="minor"/>
      </rPr>
      <t>Net new</t>
    </r>
    <r>
      <rPr>
        <sz val="11"/>
        <color theme="1"/>
        <rFont val="Calibri"/>
        <family val="2"/>
        <scheme val="minor"/>
      </rPr>
      <t xml:space="preserve"> sections for PT faculty</t>
    </r>
  </si>
  <si>
    <r>
      <t xml:space="preserve">New FT Faculty </t>
    </r>
    <r>
      <rPr>
        <sz val="8"/>
        <color theme="1"/>
        <rFont val="Calibri"/>
        <family val="2"/>
        <scheme val="minor"/>
      </rPr>
      <t>(enter base salary, all positions)</t>
    </r>
  </si>
  <si>
    <r>
      <t xml:space="preserve">New PT Faculty </t>
    </r>
    <r>
      <rPr>
        <sz val="8"/>
        <color theme="1"/>
        <rFont val="Calibri"/>
        <family val="2"/>
        <scheme val="minor"/>
      </rPr>
      <t xml:space="preserve">(net </t>
    </r>
    <r>
      <rPr>
        <u/>
        <sz val="8"/>
        <color theme="1"/>
        <rFont val="Calibri"/>
        <family val="2"/>
        <scheme val="minor"/>
      </rPr>
      <t>new</t>
    </r>
    <r>
      <rPr>
        <sz val="8"/>
        <color theme="1"/>
        <rFont val="Calibri"/>
        <family val="2"/>
        <scheme val="minor"/>
      </rPr>
      <t xml:space="preserve"> sections x adjunct rate)</t>
    </r>
  </si>
  <si>
    <r>
      <t xml:space="preserve">New Program Coordinator </t>
    </r>
    <r>
      <rPr>
        <sz val="8"/>
        <color theme="1"/>
        <rFont val="Calibri"/>
        <family val="2"/>
        <scheme val="minor"/>
      </rPr>
      <t>(#course release x adj rate)</t>
    </r>
  </si>
  <si>
    <t>Worksheet will calculate total tuition revenue</t>
  </si>
  <si>
    <t>Worksheet will calculate PT &amp; FT tuition revenue based on seed figures provided (consult EM), assuming 12cr/yr</t>
  </si>
  <si>
    <t>o.</t>
  </si>
  <si>
    <t>o</t>
  </si>
  <si>
    <t>Estimate typical ongoing operational expenses not included elsewhere, using work-up area below</t>
  </si>
  <si>
    <t>(From working model on p2)</t>
  </si>
  <si>
    <t>Cummulative NEW Enrollment--Undergraduate</t>
  </si>
  <si>
    <t>Cummulative NEW Enrollment--Graduate</t>
  </si>
  <si>
    <t>BS New Science</t>
  </si>
  <si>
    <t>I M Reddy</t>
  </si>
  <si>
    <t>Facilities (indicate new or refit)</t>
  </si>
  <si>
    <t>(Net Revenue/New Revenue)</t>
  </si>
  <si>
    <t>install equipment and make operational.</t>
  </si>
  <si>
    <t>Estimate new costs for dedicated equipment considered a capital expense (&gt;$5000/purchase) including costs to</t>
  </si>
  <si>
    <t>Estimated new PT faculty costs--from work-up below, new sections x average adjunct rate per section, including payroll tax.</t>
  </si>
  <si>
    <t>Estimated expense for program coordinator--from work-up below, course release x adjunct rate, including payroll tax.</t>
  </si>
  <si>
    <t>Estimate new costs for new or refitment of facilities (explain in Feasibility Review Proposal)</t>
  </si>
  <si>
    <t>Use work-up area on p2--figures will populate here automatically</t>
  </si>
  <si>
    <t>Mythbusters studio tours</t>
  </si>
  <si>
    <t>MS Alternative Science</t>
  </si>
  <si>
    <t>FILENAMING CONVENTION:</t>
  </si>
  <si>
    <t>Please save this file with a name in the format:  UCC-F.programname.date.author.xlsx</t>
  </si>
  <si>
    <t>Small Mythbusters grant</t>
  </si>
  <si>
    <t>Student consulting internships</t>
  </si>
  <si>
    <t>draft8  11/11/18</t>
  </si>
  <si>
    <t>New Graduate Assistant(s)</t>
  </si>
  <si>
    <t>Estimated new GA costs--from work-up below, based on tuition discount and maximum cash wages</t>
  </si>
  <si>
    <t>New Graduate Assistantships</t>
  </si>
  <si>
    <t>p</t>
  </si>
  <si>
    <t>p.</t>
  </si>
  <si>
    <t>Extended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</si>
</sst>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lightGray"/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 applyProtection="1">
      <alignment horizontal="righ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2" fillId="5" borderId="11" xfId="0" applyFont="1" applyFill="1" applyBorder="1" applyProtection="1">
      <protection locked="0"/>
    </xf>
    <xf numFmtId="0" fontId="2" fillId="5" borderId="12" xfId="0" applyFont="1" applyFill="1" applyBorder="1" applyProtection="1">
      <protection locked="0"/>
    </xf>
    <xf numFmtId="0" fontId="0" fillId="0" borderId="5" xfId="0" applyBorder="1" applyProtection="1">
      <protection locked="0"/>
    </xf>
    <xf numFmtId="0" fontId="2" fillId="5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0" fillId="5" borderId="0" xfId="0" applyFill="1" applyProtection="1">
      <protection locked="0"/>
    </xf>
    <xf numFmtId="0" fontId="0" fillId="5" borderId="2" xfId="0" applyFill="1" applyBorder="1" applyProtection="1">
      <protection locked="0"/>
    </xf>
    <xf numFmtId="0" fontId="4" fillId="0" borderId="6" xfId="0" applyFont="1" applyBorder="1" applyProtection="1">
      <protection locked="0"/>
    </xf>
    <xf numFmtId="0" fontId="0" fillId="0" borderId="1" xfId="0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9" fillId="0" borderId="2" xfId="0" applyFont="1" applyBorder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0" fillId="4" borderId="5" xfId="0" applyFill="1" applyBorder="1" applyProtection="1">
      <protection locked="0"/>
    </xf>
    <xf numFmtId="42" fontId="0" fillId="5" borderId="0" xfId="0" applyNumberFormat="1" applyFill="1" applyProtection="1">
      <protection locked="0"/>
    </xf>
    <xf numFmtId="0" fontId="8" fillId="0" borderId="0" xfId="0" applyFont="1" applyProtection="1">
      <protection locked="0"/>
    </xf>
    <xf numFmtId="0" fontId="11" fillId="0" borderId="0" xfId="0" applyFont="1" applyProtection="1">
      <protection locked="0"/>
    </xf>
    <xf numFmtId="42" fontId="0" fillId="5" borderId="2" xfId="0" applyNumberFormat="1" applyFill="1" applyBorder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42" fontId="0" fillId="5" borderId="5" xfId="0" applyNumberFormat="1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1" borderId="0" xfId="0" applyFill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2" fontId="7" fillId="0" borderId="0" xfId="0" applyNumberFormat="1" applyFont="1"/>
    <xf numFmtId="42" fontId="7" fillId="0" borderId="6" xfId="0" applyNumberFormat="1" applyFont="1" applyBorder="1"/>
    <xf numFmtId="42" fontId="7" fillId="0" borderId="1" xfId="0" applyNumberFormat="1" applyFont="1" applyBorder="1"/>
    <xf numFmtId="0" fontId="0" fillId="0" borderId="1" xfId="0" applyBorder="1"/>
    <xf numFmtId="0" fontId="0" fillId="4" borderId="0" xfId="0" applyFill="1"/>
    <xf numFmtId="42" fontId="0" fillId="0" borderId="2" xfId="0" applyNumberFormat="1" applyBorder="1"/>
    <xf numFmtId="0" fontId="0" fillId="4" borderId="5" xfId="0" applyFill="1" applyBorder="1"/>
    <xf numFmtId="42" fontId="0" fillId="0" borderId="1" xfId="0" applyNumberFormat="1" applyBorder="1"/>
    <xf numFmtId="0" fontId="0" fillId="4" borderId="3" xfId="0" applyFill="1" applyBorder="1"/>
    <xf numFmtId="42" fontId="0" fillId="0" borderId="6" xfId="0" applyNumberFormat="1" applyBorder="1"/>
    <xf numFmtId="41" fontId="0" fillId="4" borderId="0" xfId="0" applyNumberFormat="1" applyFill="1"/>
    <xf numFmtId="41" fontId="0" fillId="4" borderId="5" xfId="0" applyNumberFormat="1" applyFill="1" applyBorder="1"/>
    <xf numFmtId="42" fontId="0" fillId="0" borderId="0" xfId="0" applyNumberFormat="1"/>
    <xf numFmtId="0" fontId="0" fillId="4" borderId="2" xfId="0" applyFill="1" applyBorder="1"/>
    <xf numFmtId="42" fontId="0" fillId="0" borderId="5" xfId="0" applyNumberFormat="1" applyBorder="1"/>
    <xf numFmtId="42" fontId="0" fillId="0" borderId="10" xfId="0" applyNumberFormat="1" applyBorder="1"/>
    <xf numFmtId="0" fontId="0" fillId="0" borderId="12" xfId="0" applyBorder="1"/>
    <xf numFmtId="9" fontId="0" fillId="0" borderId="0" xfId="1" applyFont="1" applyFill="1" applyProtection="1"/>
    <xf numFmtId="9" fontId="0" fillId="0" borderId="0" xfId="1" applyFont="1" applyProtection="1"/>
    <xf numFmtId="0" fontId="2" fillId="4" borderId="2" xfId="0" applyFont="1" applyFill="1" applyBorder="1" applyAlignment="1">
      <alignment horizontal="center"/>
    </xf>
    <xf numFmtId="42" fontId="0" fillId="0" borderId="9" xfId="0" applyNumberFormat="1" applyBorder="1"/>
    <xf numFmtId="0" fontId="0" fillId="0" borderId="8" xfId="0" applyBorder="1"/>
    <xf numFmtId="42" fontId="0" fillId="0" borderId="8" xfId="0" applyNumberFormat="1" applyBorder="1"/>
    <xf numFmtId="42" fontId="0" fillId="0" borderId="7" xfId="0" applyNumberFormat="1" applyBorder="1" applyAlignment="1">
      <alignment horizontal="center"/>
    </xf>
    <xf numFmtId="42" fontId="0" fillId="0" borderId="4" xfId="0" applyNumberFormat="1" applyBorder="1" applyAlignment="1">
      <alignment horizontal="center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42" fontId="0" fillId="2" borderId="16" xfId="0" applyNumberFormat="1" applyFill="1" applyBorder="1" applyAlignment="1">
      <alignment horizontal="center"/>
    </xf>
    <xf numFmtId="42" fontId="0" fillId="2" borderId="17" xfId="0" applyNumberFormat="1" applyFill="1" applyBorder="1" applyAlignment="1">
      <alignment horizontal="center"/>
    </xf>
    <xf numFmtId="42" fontId="0" fillId="2" borderId="18" xfId="0" applyNumberFormat="1" applyFill="1" applyBorder="1" applyAlignment="1">
      <alignment horizontal="center"/>
    </xf>
    <xf numFmtId="42" fontId="0" fillId="2" borderId="19" xfId="0" applyNumberFormat="1" applyFill="1" applyBorder="1" applyAlignment="1">
      <alignment horizontal="center"/>
    </xf>
    <xf numFmtId="42" fontId="0" fillId="3" borderId="16" xfId="0" applyNumberFormat="1" applyFill="1" applyBorder="1" applyAlignment="1">
      <alignment horizontal="center"/>
    </xf>
    <xf numFmtId="42" fontId="0" fillId="3" borderId="17" xfId="0" applyNumberFormat="1" applyFill="1" applyBorder="1" applyAlignment="1">
      <alignment horizontal="center"/>
    </xf>
    <xf numFmtId="42" fontId="0" fillId="3" borderId="18" xfId="0" applyNumberFormat="1" applyFill="1" applyBorder="1" applyAlignment="1">
      <alignment horizontal="center"/>
    </xf>
    <xf numFmtId="42" fontId="0" fillId="3" borderId="19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3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7"/>
  <sheetViews>
    <sheetView tabSelected="1" zoomScaleNormal="100" workbookViewId="0">
      <pane ySplit="3" topLeftCell="A4" activePane="bottomLeft" state="frozen"/>
      <selection pane="bottomLeft" activeCell="E88" sqref="E88 E22"/>
    </sheetView>
  </sheetViews>
  <sheetFormatPr defaultRowHeight="14.4" x14ac:dyDescent="0.3"/>
  <cols>
    <col min="1" max="1" width="3.88671875" style="1" customWidth="1"/>
    <col min="2" max="2" width="5.33203125" style="2" customWidth="1"/>
    <col min="3" max="3" width="8.88671875" style="2"/>
    <col min="4" max="4" width="30.6640625" style="2" customWidth="1"/>
    <col min="5" max="10" width="10.6640625" style="2" customWidth="1"/>
    <col min="11" max="11" width="3.33203125" style="2" customWidth="1"/>
    <col min="12" max="16384" width="8.88671875" style="2"/>
  </cols>
  <sheetData>
    <row r="1" spans="1:10" x14ac:dyDescent="0.3">
      <c r="I1" s="3" t="s">
        <v>152</v>
      </c>
    </row>
    <row r="2" spans="1:10" x14ac:dyDescent="0.3">
      <c r="E2" s="4" t="s">
        <v>0</v>
      </c>
    </row>
    <row r="3" spans="1:10" x14ac:dyDescent="0.3">
      <c r="E3" s="5" t="s">
        <v>1</v>
      </c>
    </row>
    <row r="5" spans="1:10" x14ac:dyDescent="0.3">
      <c r="B5" s="6" t="s">
        <v>2</v>
      </c>
      <c r="C5" s="7"/>
      <c r="D5" s="8" t="s">
        <v>74</v>
      </c>
      <c r="E5" s="7"/>
      <c r="F5" s="7"/>
      <c r="G5" s="7"/>
      <c r="H5" s="7" t="s">
        <v>3</v>
      </c>
      <c r="I5" s="7"/>
      <c r="J5" s="9" t="s">
        <v>78</v>
      </c>
    </row>
    <row r="6" spans="1:10" x14ac:dyDescent="0.3">
      <c r="B6" s="10" t="s">
        <v>4</v>
      </c>
      <c r="D6" s="11" t="s">
        <v>75</v>
      </c>
      <c r="E6" s="12" t="s">
        <v>51</v>
      </c>
      <c r="G6" s="11" t="s">
        <v>77</v>
      </c>
      <c r="H6" s="13"/>
      <c r="I6" s="13"/>
      <c r="J6" s="14"/>
    </row>
    <row r="7" spans="1:10" x14ac:dyDescent="0.3">
      <c r="B7" s="15" t="s">
        <v>50</v>
      </c>
      <c r="C7" s="16"/>
      <c r="D7" s="17" t="s">
        <v>76</v>
      </c>
      <c r="E7" s="16"/>
      <c r="F7" s="16"/>
      <c r="G7" s="16"/>
      <c r="H7" s="16"/>
      <c r="I7" s="16"/>
      <c r="J7" s="18"/>
    </row>
    <row r="9" spans="1:10" x14ac:dyDescent="0.3">
      <c r="A9" s="19" t="s">
        <v>5</v>
      </c>
      <c r="B9" s="20" t="s">
        <v>19</v>
      </c>
      <c r="D9" s="21" t="s">
        <v>83</v>
      </c>
      <c r="E9" s="80" t="s">
        <v>8</v>
      </c>
      <c r="F9" s="81"/>
      <c r="G9" s="80" t="s">
        <v>9</v>
      </c>
      <c r="H9" s="81"/>
      <c r="I9" s="80" t="s">
        <v>10</v>
      </c>
      <c r="J9" s="81"/>
    </row>
    <row r="10" spans="1:10" x14ac:dyDescent="0.3">
      <c r="A10" s="22" t="s">
        <v>79</v>
      </c>
      <c r="B10" s="23" t="s">
        <v>6</v>
      </c>
      <c r="C10" s="20" t="s">
        <v>7</v>
      </c>
      <c r="D10" s="24"/>
      <c r="E10" s="25" t="s">
        <v>11</v>
      </c>
      <c r="F10" s="26" t="s">
        <v>12</v>
      </c>
      <c r="G10" s="27" t="s">
        <v>11</v>
      </c>
      <c r="H10" s="26" t="s">
        <v>12</v>
      </c>
      <c r="I10" s="25" t="s">
        <v>11</v>
      </c>
      <c r="J10" s="26" t="s">
        <v>12</v>
      </c>
    </row>
    <row r="11" spans="1:10" x14ac:dyDescent="0.3">
      <c r="A11" s="23" t="s">
        <v>32</v>
      </c>
      <c r="B11" s="23"/>
      <c r="C11" s="2" t="s">
        <v>85</v>
      </c>
      <c r="D11" s="24"/>
      <c r="E11" s="28"/>
      <c r="F11" s="29"/>
      <c r="G11" s="30"/>
      <c r="H11" s="29"/>
      <c r="I11" s="28"/>
      <c r="J11" s="29"/>
    </row>
    <row r="12" spans="1:10" x14ac:dyDescent="0.3">
      <c r="A12" s="23"/>
      <c r="B12" s="23"/>
      <c r="C12" s="2" t="s">
        <v>86</v>
      </c>
      <c r="D12" s="24"/>
      <c r="E12" s="31"/>
      <c r="F12" s="32"/>
      <c r="G12" s="31"/>
      <c r="H12" s="33"/>
      <c r="I12" s="32"/>
      <c r="J12" s="33"/>
    </row>
    <row r="13" spans="1:10" x14ac:dyDescent="0.3">
      <c r="A13" s="23" t="s">
        <v>33</v>
      </c>
      <c r="B13" s="23"/>
      <c r="C13" s="2" t="s">
        <v>87</v>
      </c>
      <c r="D13" s="24"/>
      <c r="E13" s="45"/>
      <c r="F13" s="45"/>
      <c r="G13" s="46">
        <f>0.2*E17</f>
        <v>0</v>
      </c>
      <c r="H13" s="47">
        <f>0.2*F17</f>
        <v>0</v>
      </c>
      <c r="I13" s="48">
        <f>0.2*(G17)</f>
        <v>0</v>
      </c>
      <c r="J13" s="47">
        <f>0.2*(H17)</f>
        <v>0</v>
      </c>
    </row>
    <row r="14" spans="1:10" x14ac:dyDescent="0.3">
      <c r="A14" s="23"/>
      <c r="B14" s="23"/>
      <c r="C14" s="2" t="s">
        <v>88</v>
      </c>
      <c r="D14" s="24"/>
      <c r="E14" s="45"/>
      <c r="F14" s="45"/>
      <c r="G14" s="49">
        <f>0.1*E18</f>
        <v>0</v>
      </c>
      <c r="H14" s="50">
        <f>0.1*F18</f>
        <v>0</v>
      </c>
      <c r="I14" s="51">
        <f>(0.9*E18)+(0.1*G12)</f>
        <v>0</v>
      </c>
      <c r="J14" s="50">
        <f>0.1*(H18)</f>
        <v>0</v>
      </c>
    </row>
    <row r="15" spans="1:10" x14ac:dyDescent="0.3">
      <c r="A15" s="23" t="s">
        <v>34</v>
      </c>
      <c r="B15" s="23"/>
      <c r="C15" s="2" t="s">
        <v>89</v>
      </c>
      <c r="D15" s="24"/>
      <c r="E15" s="45"/>
      <c r="F15" s="45"/>
      <c r="G15" s="46">
        <f t="shared" ref="G15:J16" si="0">E17-G13</f>
        <v>0</v>
      </c>
      <c r="H15" s="47">
        <f t="shared" si="0"/>
        <v>0</v>
      </c>
      <c r="I15" s="48">
        <f t="shared" si="0"/>
        <v>0</v>
      </c>
      <c r="J15" s="47">
        <f t="shared" si="0"/>
        <v>0</v>
      </c>
    </row>
    <row r="16" spans="1:10" x14ac:dyDescent="0.3">
      <c r="A16" s="23"/>
      <c r="B16" s="23"/>
      <c r="C16" s="2" t="s">
        <v>90</v>
      </c>
      <c r="D16" s="24"/>
      <c r="E16" s="45"/>
      <c r="F16" s="45"/>
      <c r="G16" s="49">
        <f t="shared" si="0"/>
        <v>0</v>
      </c>
      <c r="H16" s="50">
        <f t="shared" si="0"/>
        <v>0</v>
      </c>
      <c r="I16" s="51">
        <f t="shared" si="0"/>
        <v>0</v>
      </c>
      <c r="J16" s="50">
        <f t="shared" si="0"/>
        <v>0</v>
      </c>
    </row>
    <row r="17" spans="1:10" x14ac:dyDescent="0.3">
      <c r="A17" s="23" t="s">
        <v>35</v>
      </c>
      <c r="B17" s="23"/>
      <c r="C17" s="2" t="s">
        <v>134</v>
      </c>
      <c r="D17" s="24"/>
      <c r="E17" s="54">
        <f>E11</f>
        <v>0</v>
      </c>
      <c r="F17" s="52">
        <f>F11</f>
        <v>0</v>
      </c>
      <c r="G17" s="53">
        <f>G11+G15</f>
        <v>0</v>
      </c>
      <c r="H17" s="52">
        <f>H11+H15</f>
        <v>0</v>
      </c>
      <c r="I17" s="53">
        <f>I11+I15</f>
        <v>0</v>
      </c>
      <c r="J17" s="52">
        <f>J11+J15</f>
        <v>0</v>
      </c>
    </row>
    <row r="18" spans="1:10" x14ac:dyDescent="0.3">
      <c r="A18" s="23"/>
      <c r="B18" s="23"/>
      <c r="C18" s="2" t="s">
        <v>135</v>
      </c>
      <c r="D18" s="24"/>
      <c r="E18" s="54">
        <f>E12</f>
        <v>0</v>
      </c>
      <c r="F18" s="52">
        <f>F12</f>
        <v>0</v>
      </c>
      <c r="G18" s="53">
        <f>G12+G16</f>
        <v>0</v>
      </c>
      <c r="H18" s="52">
        <f t="shared" ref="H18:J18" si="1">H12+H16</f>
        <v>0</v>
      </c>
      <c r="I18" s="53">
        <f t="shared" si="1"/>
        <v>0</v>
      </c>
      <c r="J18" s="52">
        <f t="shared" si="1"/>
        <v>0</v>
      </c>
    </row>
    <row r="19" spans="1:10" x14ac:dyDescent="0.3">
      <c r="A19" s="23"/>
      <c r="B19" s="23"/>
    </row>
    <row r="20" spans="1:10" x14ac:dyDescent="0.3">
      <c r="A20" s="23"/>
      <c r="B20" s="23" t="s">
        <v>13</v>
      </c>
      <c r="C20" s="20" t="s">
        <v>46</v>
      </c>
    </row>
    <row r="21" spans="1:10" x14ac:dyDescent="0.3">
      <c r="A21" s="23"/>
      <c r="B21" s="23"/>
      <c r="C21" s="20"/>
      <c r="D21" s="34" t="s">
        <v>91</v>
      </c>
      <c r="E21" s="55">
        <f>18935*2</f>
        <v>37870</v>
      </c>
      <c r="F21" s="55">
        <v>1260</v>
      </c>
      <c r="G21"/>
      <c r="H21"/>
      <c r="I21"/>
      <c r="J21"/>
    </row>
    <row r="22" spans="1:10" x14ac:dyDescent="0.3">
      <c r="A22" s="23"/>
      <c r="B22" s="23"/>
      <c r="C22" s="20"/>
      <c r="D22" s="34" t="s">
        <v>92</v>
      </c>
      <c r="E22" s="56">
        <v>915</v>
      </c>
      <c r="F22" s="57">
        <v>915</v>
      </c>
      <c r="G22" s="58"/>
      <c r="H22" s="58"/>
      <c r="I22" s="58"/>
      <c r="J22" s="58"/>
    </row>
    <row r="23" spans="1:10" x14ac:dyDescent="0.3">
      <c r="A23" s="23" t="s">
        <v>36</v>
      </c>
      <c r="B23" s="23"/>
      <c r="C23" s="2" t="s">
        <v>93</v>
      </c>
      <c r="D23" s="24" t="s">
        <v>82</v>
      </c>
      <c r="E23" s="59"/>
      <c r="F23" s="60">
        <f>F17*F21*12</f>
        <v>0</v>
      </c>
      <c r="G23" s="61"/>
      <c r="H23" s="60">
        <f>H17*F21*12</f>
        <v>0</v>
      </c>
      <c r="I23" s="59"/>
      <c r="J23" s="60">
        <f>J17*F21*12</f>
        <v>0</v>
      </c>
    </row>
    <row r="24" spans="1:10" x14ac:dyDescent="0.3">
      <c r="A24" s="23"/>
      <c r="B24" s="23"/>
      <c r="C24" s="2" t="s">
        <v>94</v>
      </c>
      <c r="D24" s="24" t="s">
        <v>45</v>
      </c>
      <c r="E24" s="62">
        <f>E17*E21*0.55</f>
        <v>0</v>
      </c>
      <c r="F24" s="63"/>
      <c r="G24" s="64">
        <f>G17*E21*0.55</f>
        <v>0</v>
      </c>
      <c r="H24" s="63"/>
      <c r="I24" s="62">
        <f>I17*E21*0.55</f>
        <v>0</v>
      </c>
      <c r="J24" s="63"/>
    </row>
    <row r="25" spans="1:10" x14ac:dyDescent="0.3">
      <c r="A25" s="23"/>
      <c r="B25" s="23"/>
      <c r="C25" s="2" t="s">
        <v>95</v>
      </c>
      <c r="D25" s="24" t="s">
        <v>97</v>
      </c>
      <c r="E25" s="65"/>
      <c r="F25" s="60">
        <f>F18*F22*12*0.88</f>
        <v>0</v>
      </c>
      <c r="G25" s="66"/>
      <c r="H25" s="60">
        <f>H18*F22*12*0.88</f>
        <v>0</v>
      </c>
      <c r="I25" s="65"/>
      <c r="J25" s="60">
        <f>J18*F22*12*0.88</f>
        <v>0</v>
      </c>
    </row>
    <row r="26" spans="1:10" x14ac:dyDescent="0.3">
      <c r="A26" s="23"/>
      <c r="B26" s="23"/>
      <c r="C26" s="2" t="s">
        <v>96</v>
      </c>
      <c r="D26" s="24" t="s">
        <v>98</v>
      </c>
      <c r="E26" s="67">
        <f>E18*E22*18*0.88</f>
        <v>0</v>
      </c>
      <c r="F26" s="68"/>
      <c r="G26" s="69">
        <f>G18*E22*18*0.88</f>
        <v>0</v>
      </c>
      <c r="H26" s="68"/>
      <c r="I26" s="67">
        <f>I18*E22*18*0.88</f>
        <v>0</v>
      </c>
      <c r="J26" s="68"/>
    </row>
    <row r="27" spans="1:10" ht="15" thickBot="1" x14ac:dyDescent="0.35">
      <c r="A27" s="23" t="s">
        <v>37</v>
      </c>
      <c r="B27" s="23"/>
      <c r="C27" s="2" t="s">
        <v>14</v>
      </c>
      <c r="D27" s="24" t="s">
        <v>27</v>
      </c>
      <c r="E27" s="78">
        <f>F23+E24+F25+E26</f>
        <v>0</v>
      </c>
      <c r="F27" s="79"/>
      <c r="G27" s="78">
        <f>H23+G24+H25+G26</f>
        <v>0</v>
      </c>
      <c r="H27" s="79"/>
      <c r="I27" s="78">
        <f>J23+I24+J25+I26</f>
        <v>0</v>
      </c>
      <c r="J27" s="79"/>
    </row>
    <row r="28" spans="1:10" x14ac:dyDescent="0.3">
      <c r="A28" s="23"/>
      <c r="B28" s="23"/>
    </row>
    <row r="29" spans="1:10" x14ac:dyDescent="0.3">
      <c r="A29" s="23"/>
      <c r="B29" s="23" t="s">
        <v>15</v>
      </c>
      <c r="C29" s="20" t="s">
        <v>47</v>
      </c>
      <c r="D29" s="24"/>
      <c r="E29" s="80" t="s">
        <v>8</v>
      </c>
      <c r="F29" s="81"/>
      <c r="G29" s="80" t="s">
        <v>9</v>
      </c>
      <c r="H29" s="81"/>
      <c r="I29" s="80" t="s">
        <v>10</v>
      </c>
      <c r="J29" s="81"/>
    </row>
    <row r="30" spans="1:10" x14ac:dyDescent="0.3">
      <c r="A30" s="23" t="s">
        <v>38</v>
      </c>
      <c r="B30" s="23"/>
      <c r="C30" s="2" t="s">
        <v>48</v>
      </c>
      <c r="D30" s="14" t="s">
        <v>72</v>
      </c>
      <c r="E30" s="36"/>
      <c r="F30" s="68"/>
      <c r="G30" s="36"/>
      <c r="H30" s="68"/>
      <c r="I30" s="36"/>
      <c r="J30" s="68"/>
    </row>
    <row r="31" spans="1:10" x14ac:dyDescent="0.3">
      <c r="A31" s="23"/>
      <c r="B31" s="23"/>
      <c r="C31" s="2" t="s">
        <v>48</v>
      </c>
      <c r="D31" s="14" t="s">
        <v>72</v>
      </c>
      <c r="E31" s="36"/>
      <c r="F31" s="68"/>
      <c r="G31" s="36"/>
      <c r="H31" s="68"/>
      <c r="I31" s="36"/>
      <c r="J31" s="68"/>
    </row>
    <row r="32" spans="1:10" ht="15" thickBot="1" x14ac:dyDescent="0.35">
      <c r="A32" s="23"/>
      <c r="B32" s="23"/>
      <c r="C32" s="2" t="s">
        <v>14</v>
      </c>
      <c r="E32" s="70">
        <f>SUM(E30:E31)</f>
        <v>0</v>
      </c>
      <c r="F32" s="71"/>
      <c r="G32" s="70">
        <f t="shared" ref="G32:I32" si="2">SUM(G30:G31)</f>
        <v>0</v>
      </c>
      <c r="H32" s="71"/>
      <c r="I32" s="70">
        <f t="shared" si="2"/>
        <v>0</v>
      </c>
      <c r="J32" s="71"/>
    </row>
    <row r="33" spans="1:10" ht="15" thickBot="1" x14ac:dyDescent="0.35">
      <c r="B33" s="23" t="s">
        <v>16</v>
      </c>
      <c r="C33" s="20" t="s">
        <v>17</v>
      </c>
      <c r="E33" s="88">
        <f>E32+E27</f>
        <v>0</v>
      </c>
      <c r="F33" s="89"/>
      <c r="G33" s="90">
        <f>G32+G27</f>
        <v>0</v>
      </c>
      <c r="H33" s="89"/>
      <c r="I33" s="90">
        <f>I32+I27</f>
        <v>0</v>
      </c>
      <c r="J33" s="91"/>
    </row>
    <row r="35" spans="1:10" x14ac:dyDescent="0.3">
      <c r="A35" s="19" t="s">
        <v>18</v>
      </c>
      <c r="B35" s="20" t="s">
        <v>20</v>
      </c>
      <c r="D35" s="37" t="s">
        <v>83</v>
      </c>
      <c r="E35" s="38" t="s">
        <v>145</v>
      </c>
    </row>
    <row r="36" spans="1:10" x14ac:dyDescent="0.3">
      <c r="B36" s="23" t="s">
        <v>6</v>
      </c>
      <c r="C36" s="20" t="s">
        <v>25</v>
      </c>
      <c r="E36" s="80" t="s">
        <v>8</v>
      </c>
      <c r="F36" s="81"/>
      <c r="G36" s="80" t="s">
        <v>9</v>
      </c>
      <c r="H36" s="81"/>
      <c r="I36" s="80" t="s">
        <v>10</v>
      </c>
      <c r="J36" s="81"/>
    </row>
    <row r="37" spans="1:10" x14ac:dyDescent="0.3">
      <c r="A37" s="23" t="s">
        <v>39</v>
      </c>
      <c r="B37" s="23"/>
      <c r="C37" s="2" t="s">
        <v>120</v>
      </c>
      <c r="D37" s="24"/>
      <c r="E37" s="59"/>
      <c r="F37" s="60">
        <f>F82</f>
        <v>0</v>
      </c>
      <c r="G37" s="59"/>
      <c r="H37" s="60">
        <f>H82</f>
        <v>0</v>
      </c>
      <c r="I37" s="59"/>
      <c r="J37" s="60">
        <f>J82</f>
        <v>0</v>
      </c>
    </row>
    <row r="38" spans="1:10" x14ac:dyDescent="0.3">
      <c r="A38" s="23" t="s">
        <v>40</v>
      </c>
      <c r="B38" s="23"/>
      <c r="C38" s="2" t="s">
        <v>121</v>
      </c>
      <c r="D38" s="24"/>
      <c r="E38" s="59"/>
      <c r="F38" s="60">
        <f>F85</f>
        <v>0</v>
      </c>
      <c r="G38" s="59"/>
      <c r="H38" s="60">
        <f>H85</f>
        <v>0</v>
      </c>
      <c r="I38" s="59"/>
      <c r="J38" s="60">
        <f>J85</f>
        <v>0</v>
      </c>
    </row>
    <row r="39" spans="1:10" x14ac:dyDescent="0.3">
      <c r="A39" s="23" t="s">
        <v>41</v>
      </c>
      <c r="B39" s="23"/>
      <c r="C39" s="2" t="s">
        <v>122</v>
      </c>
      <c r="D39" s="24"/>
      <c r="E39" s="59"/>
      <c r="F39" s="60">
        <f>F86</f>
        <v>0</v>
      </c>
      <c r="G39" s="59"/>
      <c r="H39" s="60">
        <f>H86</f>
        <v>0</v>
      </c>
      <c r="I39" s="59"/>
      <c r="J39" s="60">
        <f>J86</f>
        <v>0</v>
      </c>
    </row>
    <row r="40" spans="1:10" x14ac:dyDescent="0.3">
      <c r="A40" s="23" t="s">
        <v>42</v>
      </c>
      <c r="B40" s="23"/>
      <c r="C40" s="2" t="s">
        <v>123</v>
      </c>
      <c r="D40" s="24"/>
      <c r="E40" s="59"/>
      <c r="F40" s="60">
        <f>F87</f>
        <v>0</v>
      </c>
      <c r="G40" s="59"/>
      <c r="H40" s="60">
        <f>H87</f>
        <v>0</v>
      </c>
      <c r="I40" s="59"/>
      <c r="J40" s="60">
        <f>J87</f>
        <v>0</v>
      </c>
    </row>
    <row r="41" spans="1:10" x14ac:dyDescent="0.3">
      <c r="A41" s="23" t="s">
        <v>43</v>
      </c>
      <c r="B41" s="23"/>
      <c r="C41" s="2" t="s">
        <v>153</v>
      </c>
      <c r="D41" s="24"/>
      <c r="E41" s="59"/>
      <c r="F41" s="60">
        <f>F88</f>
        <v>0</v>
      </c>
      <c r="G41" s="59"/>
      <c r="H41" s="60">
        <f>H88</f>
        <v>0</v>
      </c>
      <c r="I41" s="59"/>
      <c r="J41" s="60">
        <f>J88</f>
        <v>0</v>
      </c>
    </row>
    <row r="42" spans="1:10" ht="15" thickBot="1" x14ac:dyDescent="0.35">
      <c r="B42" s="23"/>
      <c r="C42" s="2" t="s">
        <v>14</v>
      </c>
      <c r="D42" s="24"/>
      <c r="E42" s="78">
        <f>F89</f>
        <v>0</v>
      </c>
      <c r="F42" s="79"/>
      <c r="G42" s="78">
        <f>H89</f>
        <v>0</v>
      </c>
      <c r="H42" s="79"/>
      <c r="I42" s="78">
        <f>J89</f>
        <v>0</v>
      </c>
      <c r="J42" s="79"/>
    </row>
    <row r="43" spans="1:10" x14ac:dyDescent="0.3">
      <c r="B43" s="23"/>
    </row>
    <row r="44" spans="1:10" x14ac:dyDescent="0.3">
      <c r="B44" s="23" t="s">
        <v>13</v>
      </c>
      <c r="C44" s="20" t="s">
        <v>26</v>
      </c>
      <c r="E44" s="38" t="s">
        <v>145</v>
      </c>
    </row>
    <row r="45" spans="1:10" ht="15" thickBot="1" x14ac:dyDescent="0.35">
      <c r="A45" s="23" t="s">
        <v>44</v>
      </c>
      <c r="B45" s="23"/>
      <c r="C45" s="2" t="s">
        <v>133</v>
      </c>
      <c r="D45" s="24"/>
      <c r="E45" s="78">
        <f>F103</f>
        <v>0</v>
      </c>
      <c r="F45" s="79"/>
      <c r="G45" s="78">
        <f>H103</f>
        <v>0</v>
      </c>
      <c r="H45" s="79"/>
      <c r="I45" s="78">
        <f>J103</f>
        <v>0</v>
      </c>
      <c r="J45" s="79"/>
    </row>
    <row r="46" spans="1:10" x14ac:dyDescent="0.3">
      <c r="B46" s="23"/>
    </row>
    <row r="47" spans="1:10" x14ac:dyDescent="0.3">
      <c r="B47" s="23" t="s">
        <v>15</v>
      </c>
      <c r="C47" s="20" t="s">
        <v>21</v>
      </c>
      <c r="E47" s="16"/>
      <c r="F47" s="16"/>
      <c r="G47" s="16"/>
      <c r="H47" s="16"/>
      <c r="I47" s="16"/>
      <c r="J47" s="16"/>
    </row>
    <row r="48" spans="1:10" x14ac:dyDescent="0.3">
      <c r="A48" s="23" t="s">
        <v>49</v>
      </c>
      <c r="B48" s="23"/>
      <c r="C48" s="2" t="s">
        <v>22</v>
      </c>
      <c r="D48" s="24"/>
      <c r="E48" s="59"/>
      <c r="F48" s="39"/>
      <c r="G48" s="59"/>
      <c r="H48" s="39"/>
      <c r="I48" s="59"/>
      <c r="J48" s="39"/>
    </row>
    <row r="49" spans="1:10" x14ac:dyDescent="0.3">
      <c r="A49" s="23" t="s">
        <v>131</v>
      </c>
      <c r="B49" s="23"/>
      <c r="C49" s="2" t="s">
        <v>23</v>
      </c>
      <c r="D49" s="24"/>
      <c r="E49" s="59"/>
      <c r="F49" s="39"/>
      <c r="G49" s="59"/>
      <c r="H49" s="39"/>
      <c r="I49" s="59"/>
      <c r="J49" s="39"/>
    </row>
    <row r="50" spans="1:10" x14ac:dyDescent="0.3">
      <c r="A50" s="23" t="s">
        <v>156</v>
      </c>
      <c r="B50" s="23"/>
      <c r="C50" s="2" t="s">
        <v>138</v>
      </c>
      <c r="D50" s="24"/>
      <c r="E50" s="59"/>
      <c r="F50" s="39"/>
      <c r="G50" s="59"/>
      <c r="H50" s="39"/>
      <c r="I50" s="59"/>
      <c r="J50" s="39"/>
    </row>
    <row r="51" spans="1:10" ht="15" thickBot="1" x14ac:dyDescent="0.35">
      <c r="B51" s="23"/>
      <c r="C51" s="2" t="s">
        <v>14</v>
      </c>
      <c r="D51" s="24"/>
      <c r="E51" s="78">
        <f>SUM(F48:F50)</f>
        <v>0</v>
      </c>
      <c r="F51" s="79"/>
      <c r="G51" s="78">
        <f>SUM(H48:H50)</f>
        <v>0</v>
      </c>
      <c r="H51" s="79"/>
      <c r="I51" s="78">
        <f>SUM(J48:J50)</f>
        <v>0</v>
      </c>
      <c r="J51" s="79"/>
    </row>
    <row r="52" spans="1:10" ht="15" thickBot="1" x14ac:dyDescent="0.35">
      <c r="B52" s="23"/>
    </row>
    <row r="53" spans="1:10" ht="15" thickBot="1" x14ac:dyDescent="0.35">
      <c r="B53" s="23" t="s">
        <v>16</v>
      </c>
      <c r="C53" s="20" t="s">
        <v>28</v>
      </c>
      <c r="E53" s="84">
        <f>E42+E45+E51</f>
        <v>0</v>
      </c>
      <c r="F53" s="85"/>
      <c r="G53" s="86">
        <f>G42+G45+G51</f>
        <v>0</v>
      </c>
      <c r="H53" s="85"/>
      <c r="I53" s="86">
        <f>I42+I45+I51</f>
        <v>0</v>
      </c>
      <c r="J53" s="87"/>
    </row>
    <row r="55" spans="1:10" ht="15" thickBot="1" x14ac:dyDescent="0.35">
      <c r="A55" s="19" t="s">
        <v>29</v>
      </c>
      <c r="B55" s="20" t="s">
        <v>30</v>
      </c>
      <c r="E55" s="82" t="s">
        <v>8</v>
      </c>
      <c r="F55" s="83"/>
      <c r="G55" s="82" t="s">
        <v>9</v>
      </c>
      <c r="H55" s="83"/>
      <c r="I55" s="82" t="s">
        <v>10</v>
      </c>
      <c r="J55" s="83"/>
    </row>
    <row r="56" spans="1:10" ht="15" thickTop="1" x14ac:dyDescent="0.3">
      <c r="B56" s="23" t="s">
        <v>6</v>
      </c>
      <c r="C56" s="2" t="s">
        <v>31</v>
      </c>
      <c r="D56" s="2" t="s">
        <v>73</v>
      </c>
      <c r="E56" s="67">
        <f>E33-E53</f>
        <v>0</v>
      </c>
      <c r="F56"/>
      <c r="G56" s="67">
        <f>G33-G53</f>
        <v>0</v>
      </c>
      <c r="H56"/>
      <c r="I56" s="67">
        <f>I33-I53</f>
        <v>0</v>
      </c>
      <c r="J56"/>
    </row>
    <row r="57" spans="1:10" x14ac:dyDescent="0.3">
      <c r="B57" s="23" t="s">
        <v>13</v>
      </c>
      <c r="C57" s="2" t="s">
        <v>81</v>
      </c>
      <c r="D57" s="2" t="s">
        <v>139</v>
      </c>
      <c r="E57" s="72" t="e">
        <f>E56/E33</f>
        <v>#DIV/0!</v>
      </c>
      <c r="F57" s="73"/>
      <c r="G57" s="72" t="e">
        <f>G56/G33</f>
        <v>#DIV/0!</v>
      </c>
      <c r="H57" s="73"/>
      <c r="I57" s="72" t="e">
        <f>I56/I33</f>
        <v>#DIV/0!</v>
      </c>
      <c r="J57"/>
    </row>
    <row r="60" spans="1:10" x14ac:dyDescent="0.3">
      <c r="C60" s="40" t="s">
        <v>52</v>
      </c>
    </row>
    <row r="61" spans="1:10" x14ac:dyDescent="0.3">
      <c r="B61" s="23" t="s">
        <v>53</v>
      </c>
      <c r="C61" s="2" t="s">
        <v>54</v>
      </c>
    </row>
    <row r="62" spans="1:10" x14ac:dyDescent="0.3">
      <c r="B62" s="23" t="s">
        <v>55</v>
      </c>
      <c r="C62" s="2" t="s">
        <v>99</v>
      </c>
    </row>
    <row r="63" spans="1:10" x14ac:dyDescent="0.3">
      <c r="B63" s="23" t="s">
        <v>56</v>
      </c>
      <c r="C63" s="2" t="s">
        <v>58</v>
      </c>
    </row>
    <row r="64" spans="1:10" x14ac:dyDescent="0.3">
      <c r="B64" s="23" t="s">
        <v>57</v>
      </c>
      <c r="C64" s="2" t="s">
        <v>59</v>
      </c>
    </row>
    <row r="65" spans="2:10" x14ac:dyDescent="0.3">
      <c r="B65" s="23" t="s">
        <v>60</v>
      </c>
      <c r="C65" s="2" t="s">
        <v>129</v>
      </c>
    </row>
    <row r="66" spans="2:10" x14ac:dyDescent="0.3">
      <c r="B66" s="23" t="s">
        <v>61</v>
      </c>
      <c r="C66" s="2" t="s">
        <v>128</v>
      </c>
    </row>
    <row r="67" spans="2:10" x14ac:dyDescent="0.3">
      <c r="B67" s="23" t="s">
        <v>62</v>
      </c>
      <c r="C67" s="2" t="s">
        <v>63</v>
      </c>
    </row>
    <row r="68" spans="2:10" x14ac:dyDescent="0.3">
      <c r="B68" s="23" t="s">
        <v>64</v>
      </c>
      <c r="C68" s="2" t="s">
        <v>116</v>
      </c>
    </row>
    <row r="69" spans="2:10" x14ac:dyDescent="0.3">
      <c r="B69" s="23"/>
      <c r="C69" s="2" t="s">
        <v>113</v>
      </c>
    </row>
    <row r="70" spans="2:10" x14ac:dyDescent="0.3">
      <c r="B70" s="23" t="s">
        <v>65</v>
      </c>
      <c r="C70" s="2" t="s">
        <v>142</v>
      </c>
    </row>
    <row r="71" spans="2:10" x14ac:dyDescent="0.3">
      <c r="B71" s="23" t="s">
        <v>66</v>
      </c>
      <c r="C71" s="2" t="s">
        <v>143</v>
      </c>
    </row>
    <row r="72" spans="2:10" x14ac:dyDescent="0.3">
      <c r="B72" s="23" t="s">
        <v>67</v>
      </c>
      <c r="C72" s="2" t="s">
        <v>117</v>
      </c>
    </row>
    <row r="73" spans="2:10" x14ac:dyDescent="0.3">
      <c r="B73" s="23" t="s">
        <v>68</v>
      </c>
      <c r="C73" s="2" t="s">
        <v>154</v>
      </c>
    </row>
    <row r="74" spans="2:10" x14ac:dyDescent="0.3">
      <c r="B74" s="23" t="s">
        <v>70</v>
      </c>
      <c r="C74" s="2" t="s">
        <v>132</v>
      </c>
    </row>
    <row r="75" spans="2:10" x14ac:dyDescent="0.3">
      <c r="B75" s="23" t="s">
        <v>71</v>
      </c>
      <c r="C75" s="2" t="s">
        <v>69</v>
      </c>
    </row>
    <row r="76" spans="2:10" x14ac:dyDescent="0.3">
      <c r="B76" s="23" t="s">
        <v>130</v>
      </c>
      <c r="C76" s="2" t="s">
        <v>141</v>
      </c>
    </row>
    <row r="77" spans="2:10" x14ac:dyDescent="0.3">
      <c r="B77" s="23"/>
      <c r="C77" s="2" t="s">
        <v>140</v>
      </c>
    </row>
    <row r="78" spans="2:10" x14ac:dyDescent="0.3">
      <c r="B78" s="23" t="s">
        <v>157</v>
      </c>
      <c r="C78" s="2" t="s">
        <v>144</v>
      </c>
    </row>
    <row r="80" spans="2:10" x14ac:dyDescent="0.3">
      <c r="B80" s="41" t="s">
        <v>114</v>
      </c>
      <c r="E80" s="80" t="s">
        <v>8</v>
      </c>
      <c r="F80" s="81"/>
      <c r="G80" s="80" t="s">
        <v>9</v>
      </c>
      <c r="H80" s="81"/>
      <c r="I80" s="80" t="s">
        <v>10</v>
      </c>
      <c r="J80" s="81"/>
    </row>
    <row r="81" spans="2:10" x14ac:dyDescent="0.3">
      <c r="B81" s="41"/>
      <c r="C81" s="2" t="s">
        <v>115</v>
      </c>
      <c r="E81" s="30" t="s">
        <v>24</v>
      </c>
      <c r="F81" s="74"/>
      <c r="G81" s="30" t="s">
        <v>24</v>
      </c>
      <c r="H81" s="74"/>
      <c r="I81" s="30" t="s">
        <v>24</v>
      </c>
      <c r="J81" s="74"/>
    </row>
    <row r="82" spans="2:10" x14ac:dyDescent="0.3">
      <c r="C82" s="2" t="s">
        <v>125</v>
      </c>
      <c r="E82" s="42"/>
      <c r="F82" s="60">
        <f>E82*1.31</f>
        <v>0</v>
      </c>
      <c r="G82" s="42"/>
      <c r="H82" s="60">
        <f>G82*1.31</f>
        <v>0</v>
      </c>
      <c r="I82" s="42"/>
      <c r="J82" s="60">
        <f>I82*1.31</f>
        <v>0</v>
      </c>
    </row>
    <row r="83" spans="2:10" x14ac:dyDescent="0.3">
      <c r="C83" s="2" t="s">
        <v>124</v>
      </c>
      <c r="E83" s="43"/>
      <c r="F83" s="68"/>
      <c r="G83" s="43"/>
      <c r="H83" s="68"/>
      <c r="I83" s="43"/>
      <c r="J83" s="68"/>
    </row>
    <row r="84" spans="2:10" x14ac:dyDescent="0.3">
      <c r="C84" s="2" t="s">
        <v>118</v>
      </c>
      <c r="E84" s="42"/>
      <c r="F84" s="68"/>
      <c r="G84" s="42">
        <f>E84</f>
        <v>0</v>
      </c>
      <c r="H84" s="68"/>
      <c r="I84" s="42">
        <f>E84</f>
        <v>0</v>
      </c>
      <c r="J84" s="68"/>
    </row>
    <row r="85" spans="2:10" x14ac:dyDescent="0.3">
      <c r="C85" s="2" t="s">
        <v>126</v>
      </c>
      <c r="E85" s="35"/>
      <c r="F85" s="60">
        <f>(E83*E84)*1.1</f>
        <v>0</v>
      </c>
      <c r="G85" s="35"/>
      <c r="H85" s="60">
        <f>(G83*G84)*1.1</f>
        <v>0</v>
      </c>
      <c r="I85" s="35"/>
      <c r="J85" s="60">
        <f>(I83*I84)*1.1</f>
        <v>0</v>
      </c>
    </row>
    <row r="86" spans="2:10" x14ac:dyDescent="0.3">
      <c r="C86" s="2" t="s">
        <v>127</v>
      </c>
      <c r="E86" s="43"/>
      <c r="F86" s="60">
        <f>(E86*E84)*1.1</f>
        <v>0</v>
      </c>
      <c r="G86" s="43"/>
      <c r="H86" s="60">
        <f>(G86*G84)*1.1</f>
        <v>0</v>
      </c>
      <c r="I86" s="43"/>
      <c r="J86" s="60">
        <f>(I86*I84)*1.1</f>
        <v>0</v>
      </c>
    </row>
    <row r="87" spans="2:10" x14ac:dyDescent="0.3">
      <c r="C87" s="2" t="s">
        <v>119</v>
      </c>
      <c r="E87" s="42"/>
      <c r="F87" s="60">
        <f>E87*1.31</f>
        <v>0</v>
      </c>
      <c r="G87" s="42"/>
      <c r="H87" s="60">
        <f>G87*1.31</f>
        <v>0</v>
      </c>
      <c r="I87" s="42"/>
      <c r="J87" s="60">
        <f>I87*1.31</f>
        <v>0</v>
      </c>
    </row>
    <row r="88" spans="2:10" x14ac:dyDescent="0.3">
      <c r="C88" s="2" t="s">
        <v>155</v>
      </c>
      <c r="E88" s="42"/>
      <c r="F88" s="60">
        <f>E88*(5250+(0.75*18*E22))</f>
        <v>0</v>
      </c>
      <c r="G88" s="42"/>
      <c r="H88" s="60">
        <f>G88*(5250+(0.75*18*E22))</f>
        <v>0</v>
      </c>
      <c r="I88" s="42"/>
      <c r="J88" s="60">
        <f>I88*(5250+(0.75*18*E22))</f>
        <v>0</v>
      </c>
    </row>
    <row r="89" spans="2:10" x14ac:dyDescent="0.3">
      <c r="C89" s="2" t="s">
        <v>112</v>
      </c>
      <c r="E89" s="44"/>
      <c r="F89" s="75">
        <f>F82+F85+F86+F87+F88</f>
        <v>0</v>
      </c>
      <c r="G89" s="44"/>
      <c r="H89" s="75">
        <f>H82+H85+H86+H87+H88</f>
        <v>0</v>
      </c>
      <c r="I89" s="44"/>
      <c r="J89" s="75">
        <f>J82+J85+J86+J87+J88</f>
        <v>0</v>
      </c>
    </row>
    <row r="91" spans="2:10" x14ac:dyDescent="0.3">
      <c r="B91" s="20" t="s">
        <v>100</v>
      </c>
      <c r="E91" s="80" t="s">
        <v>8</v>
      </c>
      <c r="F91" s="81"/>
      <c r="G91" s="80" t="s">
        <v>9</v>
      </c>
      <c r="H91" s="81"/>
      <c r="I91" s="80" t="s">
        <v>10</v>
      </c>
      <c r="J91" s="81"/>
    </row>
    <row r="92" spans="2:10" x14ac:dyDescent="0.3">
      <c r="C92" s="2" t="s">
        <v>101</v>
      </c>
      <c r="E92" s="61"/>
      <c r="F92" s="39"/>
      <c r="G92" s="61"/>
      <c r="H92" s="39"/>
      <c r="I92" s="61"/>
      <c r="J92" s="39"/>
    </row>
    <row r="93" spans="2:10" x14ac:dyDescent="0.3">
      <c r="C93" s="2" t="s">
        <v>102</v>
      </c>
      <c r="E93" s="61"/>
      <c r="F93" s="39"/>
      <c r="G93" s="61"/>
      <c r="H93" s="39"/>
      <c r="I93" s="61"/>
      <c r="J93" s="39"/>
    </row>
    <row r="94" spans="2:10" x14ac:dyDescent="0.3">
      <c r="C94" s="2" t="s">
        <v>103</v>
      </c>
      <c r="E94" s="61"/>
      <c r="F94" s="39"/>
      <c r="G94" s="61"/>
      <c r="H94" s="39"/>
      <c r="I94" s="61"/>
      <c r="J94" s="39"/>
    </row>
    <row r="95" spans="2:10" x14ac:dyDescent="0.3">
      <c r="C95" s="2" t="s">
        <v>104</v>
      </c>
      <c r="E95" s="61"/>
      <c r="F95" s="39"/>
      <c r="G95" s="61"/>
      <c r="H95" s="39"/>
      <c r="I95" s="61"/>
      <c r="J95" s="39"/>
    </row>
    <row r="96" spans="2:10" x14ac:dyDescent="0.3">
      <c r="C96" s="2" t="s">
        <v>105</v>
      </c>
      <c r="E96" s="61"/>
      <c r="F96" s="39"/>
      <c r="G96" s="61"/>
      <c r="H96" s="39"/>
      <c r="I96" s="61"/>
      <c r="J96" s="39"/>
    </row>
    <row r="97" spans="3:10" x14ac:dyDescent="0.3">
      <c r="C97" s="2" t="s">
        <v>106</v>
      </c>
      <c r="E97" s="61"/>
      <c r="F97" s="39"/>
      <c r="G97" s="61"/>
      <c r="H97" s="39"/>
      <c r="I97" s="61"/>
      <c r="J97" s="39"/>
    </row>
    <row r="98" spans="3:10" x14ac:dyDescent="0.3">
      <c r="C98" s="2" t="s">
        <v>107</v>
      </c>
      <c r="E98" s="61"/>
      <c r="F98" s="39"/>
      <c r="G98" s="61"/>
      <c r="H98" s="39"/>
      <c r="I98" s="61"/>
      <c r="J98" s="39"/>
    </row>
    <row r="99" spans="3:10" x14ac:dyDescent="0.3">
      <c r="C99" s="2" t="s">
        <v>108</v>
      </c>
      <c r="E99" s="61"/>
      <c r="F99" s="39"/>
      <c r="G99" s="61"/>
      <c r="H99" s="39"/>
      <c r="I99" s="61"/>
      <c r="J99" s="39"/>
    </row>
    <row r="100" spans="3:10" x14ac:dyDescent="0.3">
      <c r="C100" s="2" t="s">
        <v>109</v>
      </c>
      <c r="E100" s="61"/>
      <c r="F100" s="39"/>
      <c r="G100" s="61"/>
      <c r="H100" s="39"/>
      <c r="I100" s="61"/>
      <c r="J100" s="39"/>
    </row>
    <row r="101" spans="3:10" x14ac:dyDescent="0.3">
      <c r="C101" s="2" t="s">
        <v>110</v>
      </c>
      <c r="D101" s="13" t="s">
        <v>111</v>
      </c>
      <c r="E101" s="61"/>
      <c r="F101" s="39"/>
      <c r="G101" s="61"/>
      <c r="H101" s="39"/>
      <c r="I101" s="61"/>
      <c r="J101" s="39"/>
    </row>
    <row r="102" spans="3:10" x14ac:dyDescent="0.3">
      <c r="C102" s="2" t="s">
        <v>110</v>
      </c>
      <c r="D102" s="13" t="s">
        <v>111</v>
      </c>
      <c r="E102" s="61"/>
      <c r="F102" s="39"/>
      <c r="G102" s="61"/>
      <c r="H102" s="39"/>
      <c r="I102" s="61"/>
      <c r="J102" s="39"/>
    </row>
    <row r="103" spans="3:10" x14ac:dyDescent="0.3">
      <c r="C103" s="2" t="s">
        <v>112</v>
      </c>
      <c r="E103" s="76"/>
      <c r="F103" s="75">
        <f>SUM(F92:F102)</f>
        <v>0</v>
      </c>
      <c r="G103" s="77"/>
      <c r="H103" s="75">
        <f t="shared" ref="H103:J103" si="3">SUM(H92:H102)</f>
        <v>0</v>
      </c>
      <c r="I103" s="77"/>
      <c r="J103" s="75">
        <f t="shared" si="3"/>
        <v>0</v>
      </c>
    </row>
    <row r="106" spans="3:10" x14ac:dyDescent="0.3">
      <c r="C106" s="20" t="s">
        <v>148</v>
      </c>
    </row>
    <row r="107" spans="3:10" x14ac:dyDescent="0.3">
      <c r="C107" s="3" t="s">
        <v>149</v>
      </c>
    </row>
  </sheetData>
  <sheetProtection algorithmName="SHA-512" hashValue="ZOUTSC/dR9Tuu5VRkofjtrFSHwJJYKwdPSpQGZiUr1O7ecWuonZAfjgYA7LtXutdeNnTUbeU8FQXkO1eT7ysRw==" saltValue="+fTFT/qRiz3PGe55xxdJag==" spinCount="100000" sheet="1" objects="1" scenarios="1"/>
  <mergeCells count="36">
    <mergeCell ref="E33:F33"/>
    <mergeCell ref="G33:H33"/>
    <mergeCell ref="I33:J33"/>
    <mergeCell ref="E27:F27"/>
    <mergeCell ref="G27:H27"/>
    <mergeCell ref="I27:J27"/>
    <mergeCell ref="E36:F36"/>
    <mergeCell ref="G36:H36"/>
    <mergeCell ref="I36:J36"/>
    <mergeCell ref="E55:F55"/>
    <mergeCell ref="G55:H55"/>
    <mergeCell ref="I55:J55"/>
    <mergeCell ref="E45:F45"/>
    <mergeCell ref="G45:H45"/>
    <mergeCell ref="I45:J45"/>
    <mergeCell ref="E51:F51"/>
    <mergeCell ref="G51:H51"/>
    <mergeCell ref="I51:J51"/>
    <mergeCell ref="E53:F53"/>
    <mergeCell ref="G53:H53"/>
    <mergeCell ref="I53:J53"/>
    <mergeCell ref="E42:F42"/>
    <mergeCell ref="E9:F9"/>
    <mergeCell ref="G9:H9"/>
    <mergeCell ref="I9:J9"/>
    <mergeCell ref="E29:F29"/>
    <mergeCell ref="G29:H29"/>
    <mergeCell ref="I29:J29"/>
    <mergeCell ref="G42:H42"/>
    <mergeCell ref="I42:J42"/>
    <mergeCell ref="E91:F91"/>
    <mergeCell ref="G91:H91"/>
    <mergeCell ref="I91:J91"/>
    <mergeCell ref="E80:F80"/>
    <mergeCell ref="G80:H80"/>
    <mergeCell ref="I80:J80"/>
  </mergeCells>
  <conditionalFormatting sqref="E56:E57 G56:G57 I56:I57">
    <cfRule type="cellIs" dxfId="29" priority="1" operator="greaterThan">
      <formula>0</formula>
    </cfRule>
  </conditionalFormatting>
  <conditionalFormatting sqref="E57 G57 I57">
    <cfRule type="cellIs" dxfId="28" priority="2" operator="lessThan">
      <formula>1</formula>
    </cfRule>
    <cfRule type="cellIs" dxfId="27" priority="3" operator="greaterThan">
      <formula>1</formula>
    </cfRule>
    <cfRule type="cellIs" dxfId="26" priority="6" operator="between">
      <formula>0</formula>
      <formula>0.46</formula>
    </cfRule>
    <cfRule type="cellIs" dxfId="25" priority="7" operator="greaterThan">
      <formula>0.46</formula>
    </cfRule>
    <cfRule type="cellIs" dxfId="24" priority="11" operator="between">
      <formula>0</formula>
      <formula>32</formula>
    </cfRule>
    <cfRule type="cellIs" dxfId="23" priority="12" operator="greaterThan">
      <formula>32</formula>
    </cfRule>
    <cfRule type="cellIs" dxfId="22" priority="17" operator="lessThan">
      <formula>1</formula>
    </cfRule>
  </conditionalFormatting>
  <conditionalFormatting sqref="E56:J57">
    <cfRule type="cellIs" dxfId="21" priority="4" operator="lessThan">
      <formula>0</formula>
    </cfRule>
    <cfRule type="cellIs" dxfId="20" priority="19" operator="greaterThan">
      <formula>0</formula>
    </cfRule>
  </conditionalFormatting>
  <printOptions horizontalCentered="1"/>
  <pageMargins left="0.7" right="0.7" top="0.75" bottom="0.75" header="0.3" footer="0.3"/>
  <pageSetup scale="77" orientation="portrait" cellComments="asDisplayed" r:id="rId1"/>
  <headerFooter>
    <oddFooter>&amp;L&amp;F&amp;C&amp;P of &amp;N&amp;R&amp;A</oddFooter>
  </headerFooter>
  <rowBreaks count="1" manualBreakCount="1">
    <brk id="5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7"/>
  <sheetViews>
    <sheetView zoomScaleNormal="100" workbookViewId="0">
      <pane ySplit="3" topLeftCell="A47" activePane="bottomLeft" state="frozen"/>
      <selection pane="bottomLeft" activeCell="D102" sqref="D102"/>
    </sheetView>
  </sheetViews>
  <sheetFormatPr defaultRowHeight="14.4" x14ac:dyDescent="0.3"/>
  <cols>
    <col min="1" max="1" width="3.88671875" style="1" customWidth="1"/>
    <col min="2" max="2" width="5.33203125" style="2" customWidth="1"/>
    <col min="3" max="3" width="8.88671875" style="2"/>
    <col min="4" max="4" width="30.6640625" style="2" customWidth="1"/>
    <col min="5" max="10" width="10.6640625" style="2" customWidth="1"/>
    <col min="11" max="11" width="3.33203125" style="2" customWidth="1"/>
    <col min="12" max="16384" width="8.88671875" style="2"/>
  </cols>
  <sheetData>
    <row r="1" spans="1:10" x14ac:dyDescent="0.3">
      <c r="I1" s="3" t="s">
        <v>152</v>
      </c>
    </row>
    <row r="2" spans="1:10" x14ac:dyDescent="0.3">
      <c r="E2" s="4" t="s">
        <v>0</v>
      </c>
    </row>
    <row r="3" spans="1:10" x14ac:dyDescent="0.3">
      <c r="E3" s="5" t="s">
        <v>1</v>
      </c>
    </row>
    <row r="5" spans="1:10" x14ac:dyDescent="0.3">
      <c r="B5" s="6" t="s">
        <v>2</v>
      </c>
      <c r="C5" s="7"/>
      <c r="D5" s="8" t="s">
        <v>136</v>
      </c>
      <c r="E5" s="7"/>
      <c r="F5" s="7"/>
      <c r="G5" s="7"/>
      <c r="H5" s="7" t="s">
        <v>3</v>
      </c>
      <c r="I5" s="7"/>
      <c r="J5" s="9" t="s">
        <v>78</v>
      </c>
    </row>
    <row r="6" spans="1:10" x14ac:dyDescent="0.3">
      <c r="B6" s="10" t="s">
        <v>4</v>
      </c>
      <c r="D6" s="11" t="s">
        <v>137</v>
      </c>
      <c r="E6" s="12" t="s">
        <v>51</v>
      </c>
      <c r="G6" s="11" t="s">
        <v>84</v>
      </c>
      <c r="H6" s="13"/>
      <c r="I6" s="13"/>
      <c r="J6" s="14"/>
    </row>
    <row r="7" spans="1:10" x14ac:dyDescent="0.3">
      <c r="B7" s="15" t="s">
        <v>50</v>
      </c>
      <c r="C7" s="16"/>
      <c r="D7" s="17" t="s">
        <v>158</v>
      </c>
      <c r="E7" s="16"/>
      <c r="F7" s="16"/>
      <c r="G7" s="16"/>
      <c r="H7" s="16"/>
      <c r="I7" s="16"/>
      <c r="J7" s="18"/>
    </row>
    <row r="9" spans="1:10" x14ac:dyDescent="0.3">
      <c r="A9" s="19" t="s">
        <v>5</v>
      </c>
      <c r="B9" s="20" t="s">
        <v>19</v>
      </c>
      <c r="D9" s="21" t="s">
        <v>83</v>
      </c>
      <c r="E9" s="80" t="s">
        <v>8</v>
      </c>
      <c r="F9" s="81"/>
      <c r="G9" s="80" t="s">
        <v>9</v>
      </c>
      <c r="H9" s="81"/>
      <c r="I9" s="80" t="s">
        <v>10</v>
      </c>
      <c r="J9" s="81"/>
    </row>
    <row r="10" spans="1:10" x14ac:dyDescent="0.3">
      <c r="A10" s="22" t="s">
        <v>79</v>
      </c>
      <c r="B10" s="23" t="s">
        <v>6</v>
      </c>
      <c r="C10" s="20" t="s">
        <v>7</v>
      </c>
      <c r="D10" s="24"/>
      <c r="E10" s="25" t="s">
        <v>11</v>
      </c>
      <c r="F10" s="26" t="s">
        <v>12</v>
      </c>
      <c r="G10" s="27" t="s">
        <v>11</v>
      </c>
      <c r="H10" s="26" t="s">
        <v>12</v>
      </c>
      <c r="I10" s="25" t="s">
        <v>11</v>
      </c>
      <c r="J10" s="26" t="s">
        <v>12</v>
      </c>
    </row>
    <row r="11" spans="1:10" x14ac:dyDescent="0.3">
      <c r="A11" s="23" t="s">
        <v>32</v>
      </c>
      <c r="B11" s="23"/>
      <c r="C11" s="2" t="s">
        <v>85</v>
      </c>
      <c r="D11" s="24"/>
      <c r="E11" s="28">
        <v>12</v>
      </c>
      <c r="F11" s="29">
        <v>2</v>
      </c>
      <c r="G11" s="30">
        <v>16</v>
      </c>
      <c r="H11" s="29">
        <v>4</v>
      </c>
      <c r="I11" s="28">
        <v>25</v>
      </c>
      <c r="J11" s="29">
        <v>5</v>
      </c>
    </row>
    <row r="12" spans="1:10" x14ac:dyDescent="0.3">
      <c r="A12" s="23"/>
      <c r="B12" s="23"/>
      <c r="C12" s="2" t="s">
        <v>86</v>
      </c>
      <c r="D12" s="24"/>
      <c r="E12" s="31"/>
      <c r="F12" s="32"/>
      <c r="G12" s="31"/>
      <c r="H12" s="33"/>
      <c r="I12" s="32"/>
      <c r="J12" s="33"/>
    </row>
    <row r="13" spans="1:10" x14ac:dyDescent="0.3">
      <c r="A13" s="23" t="s">
        <v>33</v>
      </c>
      <c r="B13" s="23"/>
      <c r="C13" s="2" t="s">
        <v>87</v>
      </c>
      <c r="D13" s="24"/>
      <c r="E13" s="45"/>
      <c r="F13" s="45"/>
      <c r="G13" s="46">
        <f>0.2*E17</f>
        <v>2.4000000000000004</v>
      </c>
      <c r="H13" s="47">
        <f>0.2*F17</f>
        <v>0.4</v>
      </c>
      <c r="I13" s="48">
        <f>0.2*(G17)</f>
        <v>5.120000000000001</v>
      </c>
      <c r="J13" s="47">
        <f>0.2*(H17)</f>
        <v>1.1199999999999999</v>
      </c>
    </row>
    <row r="14" spans="1:10" x14ac:dyDescent="0.3">
      <c r="A14" s="23"/>
      <c r="B14" s="23"/>
      <c r="C14" s="2" t="s">
        <v>88</v>
      </c>
      <c r="D14" s="24"/>
      <c r="E14" s="45"/>
      <c r="F14" s="45"/>
      <c r="G14" s="49">
        <f>0.1*E18</f>
        <v>0</v>
      </c>
      <c r="H14" s="50">
        <f>0.1*F18</f>
        <v>0</v>
      </c>
      <c r="I14" s="51">
        <f>(0.9*E18)+(0.1*G12)</f>
        <v>0</v>
      </c>
      <c r="J14" s="50">
        <f>0.1*(H18)</f>
        <v>0</v>
      </c>
    </row>
    <row r="15" spans="1:10" x14ac:dyDescent="0.3">
      <c r="A15" s="23" t="s">
        <v>34</v>
      </c>
      <c r="B15" s="23"/>
      <c r="C15" s="2" t="s">
        <v>89</v>
      </c>
      <c r="D15" s="24"/>
      <c r="E15" s="45"/>
      <c r="F15" s="45"/>
      <c r="G15" s="46">
        <f t="shared" ref="G15:J16" si="0">E17-G13</f>
        <v>9.6</v>
      </c>
      <c r="H15" s="47">
        <f t="shared" si="0"/>
        <v>1.6</v>
      </c>
      <c r="I15" s="48">
        <f t="shared" si="0"/>
        <v>20.48</v>
      </c>
      <c r="J15" s="47">
        <f t="shared" si="0"/>
        <v>4.4799999999999995</v>
      </c>
    </row>
    <row r="16" spans="1:10" x14ac:dyDescent="0.3">
      <c r="A16" s="23"/>
      <c r="B16" s="23"/>
      <c r="C16" s="2" t="s">
        <v>90</v>
      </c>
      <c r="D16" s="24"/>
      <c r="E16" s="45"/>
      <c r="F16" s="45"/>
      <c r="G16" s="49">
        <f t="shared" si="0"/>
        <v>0</v>
      </c>
      <c r="H16" s="50">
        <f t="shared" si="0"/>
        <v>0</v>
      </c>
      <c r="I16" s="51">
        <f t="shared" si="0"/>
        <v>0</v>
      </c>
      <c r="J16" s="50">
        <f t="shared" si="0"/>
        <v>0</v>
      </c>
    </row>
    <row r="17" spans="1:10" x14ac:dyDescent="0.3">
      <c r="A17" s="23" t="s">
        <v>35</v>
      </c>
      <c r="B17" s="23"/>
      <c r="C17" s="2" t="s">
        <v>134</v>
      </c>
      <c r="D17" s="24"/>
      <c r="E17" s="54">
        <f>E11</f>
        <v>12</v>
      </c>
      <c r="F17" s="52">
        <f>F11</f>
        <v>2</v>
      </c>
      <c r="G17" s="53">
        <f>G11+G15</f>
        <v>25.6</v>
      </c>
      <c r="H17" s="52">
        <f>H11+H15</f>
        <v>5.6</v>
      </c>
      <c r="I17" s="53">
        <f>I11+I15</f>
        <v>45.480000000000004</v>
      </c>
      <c r="J17" s="52">
        <f>J11+J15</f>
        <v>9.48</v>
      </c>
    </row>
    <row r="18" spans="1:10" x14ac:dyDescent="0.3">
      <c r="A18" s="23"/>
      <c r="B18" s="23"/>
      <c r="C18" s="2" t="s">
        <v>135</v>
      </c>
      <c r="D18" s="24"/>
      <c r="E18" s="54">
        <f>E12</f>
        <v>0</v>
      </c>
      <c r="F18" s="52">
        <f>F12</f>
        <v>0</v>
      </c>
      <c r="G18" s="53">
        <f>G12+G16</f>
        <v>0</v>
      </c>
      <c r="H18" s="52">
        <f t="shared" ref="H18:J18" si="1">H12+H16</f>
        <v>0</v>
      </c>
      <c r="I18" s="53">
        <f t="shared" si="1"/>
        <v>0</v>
      </c>
      <c r="J18" s="52">
        <f t="shared" si="1"/>
        <v>0</v>
      </c>
    </row>
    <row r="19" spans="1:10" x14ac:dyDescent="0.3">
      <c r="A19" s="23"/>
      <c r="B19" s="23"/>
    </row>
    <row r="20" spans="1:10" x14ac:dyDescent="0.3">
      <c r="A20" s="23"/>
      <c r="B20" s="23" t="s">
        <v>13</v>
      </c>
      <c r="C20" s="20" t="s">
        <v>46</v>
      </c>
    </row>
    <row r="21" spans="1:10" x14ac:dyDescent="0.3">
      <c r="A21" s="23"/>
      <c r="B21" s="23"/>
      <c r="C21" s="20"/>
      <c r="D21" s="34" t="s">
        <v>91</v>
      </c>
      <c r="E21" s="55">
        <f>18935*2</f>
        <v>37870</v>
      </c>
      <c r="F21" s="55">
        <v>1260</v>
      </c>
      <c r="G21"/>
      <c r="H21"/>
      <c r="I21"/>
      <c r="J21"/>
    </row>
    <row r="22" spans="1:10" x14ac:dyDescent="0.3">
      <c r="A22" s="23"/>
      <c r="B22" s="23"/>
      <c r="C22" s="20"/>
      <c r="D22" s="34" t="s">
        <v>92</v>
      </c>
      <c r="E22" s="56">
        <v>915</v>
      </c>
      <c r="F22" s="57">
        <v>915</v>
      </c>
      <c r="G22" s="58"/>
      <c r="H22" s="58"/>
      <c r="I22" s="58"/>
      <c r="J22" s="58"/>
    </row>
    <row r="23" spans="1:10" x14ac:dyDescent="0.3">
      <c r="A23" s="23" t="s">
        <v>36</v>
      </c>
      <c r="B23" s="23"/>
      <c r="C23" s="2" t="s">
        <v>93</v>
      </c>
      <c r="D23" s="24" t="s">
        <v>82</v>
      </c>
      <c r="E23" s="59"/>
      <c r="F23" s="60">
        <f>F17*F21*12</f>
        <v>30240</v>
      </c>
      <c r="G23" s="61"/>
      <c r="H23" s="60">
        <f>H17*F21*12</f>
        <v>84672</v>
      </c>
      <c r="I23" s="59"/>
      <c r="J23" s="60">
        <f>J17*F21*12</f>
        <v>143337.60000000001</v>
      </c>
    </row>
    <row r="24" spans="1:10" x14ac:dyDescent="0.3">
      <c r="A24" s="23"/>
      <c r="B24" s="23"/>
      <c r="C24" s="2" t="s">
        <v>94</v>
      </c>
      <c r="D24" s="24" t="s">
        <v>45</v>
      </c>
      <c r="E24" s="62">
        <f>E17*E21*0.55</f>
        <v>249942.00000000003</v>
      </c>
      <c r="F24" s="63"/>
      <c r="G24" s="64">
        <f>G17*E21*0.55</f>
        <v>533209.60000000009</v>
      </c>
      <c r="H24" s="63"/>
      <c r="I24" s="62">
        <f>I17*E21*0.55</f>
        <v>947280.18000000017</v>
      </c>
      <c r="J24" s="63"/>
    </row>
    <row r="25" spans="1:10" x14ac:dyDescent="0.3">
      <c r="A25" s="23"/>
      <c r="B25" s="23"/>
      <c r="C25" s="2" t="s">
        <v>95</v>
      </c>
      <c r="D25" s="24" t="s">
        <v>97</v>
      </c>
      <c r="E25" s="65"/>
      <c r="F25" s="60">
        <f>F18*F22*12*0.88</f>
        <v>0</v>
      </c>
      <c r="G25" s="66"/>
      <c r="H25" s="60">
        <f>H18*F22*12*0.88</f>
        <v>0</v>
      </c>
      <c r="I25" s="65"/>
      <c r="J25" s="60">
        <f>J18*F22*12*0.88</f>
        <v>0</v>
      </c>
    </row>
    <row r="26" spans="1:10" x14ac:dyDescent="0.3">
      <c r="A26" s="23"/>
      <c r="B26" s="23"/>
      <c r="C26" s="2" t="s">
        <v>96</v>
      </c>
      <c r="D26" s="24" t="s">
        <v>98</v>
      </c>
      <c r="E26" s="67">
        <f>E18*E22*18*0.88</f>
        <v>0</v>
      </c>
      <c r="F26" s="68"/>
      <c r="G26" s="69">
        <f>G18*E22*18*0.88</f>
        <v>0</v>
      </c>
      <c r="H26" s="68"/>
      <c r="I26" s="67">
        <f>I18*E22*18*0.88</f>
        <v>0</v>
      </c>
      <c r="J26" s="68"/>
    </row>
    <row r="27" spans="1:10" ht="15" thickBot="1" x14ac:dyDescent="0.35">
      <c r="A27" s="23" t="s">
        <v>37</v>
      </c>
      <c r="B27" s="23"/>
      <c r="C27" s="2" t="s">
        <v>14</v>
      </c>
      <c r="D27" s="24" t="s">
        <v>27</v>
      </c>
      <c r="E27" s="78">
        <f>F23+E24+F25+E26</f>
        <v>280182</v>
      </c>
      <c r="F27" s="79"/>
      <c r="G27" s="78">
        <f>H23+G24+H25+G26</f>
        <v>617881.60000000009</v>
      </c>
      <c r="H27" s="79"/>
      <c r="I27" s="78">
        <f>J23+I24+J25+I26</f>
        <v>1090617.7800000003</v>
      </c>
      <c r="J27" s="79"/>
    </row>
    <row r="28" spans="1:10" x14ac:dyDescent="0.3">
      <c r="A28" s="23"/>
      <c r="B28" s="23"/>
    </row>
    <row r="29" spans="1:10" x14ac:dyDescent="0.3">
      <c r="A29" s="23"/>
      <c r="B29" s="23" t="s">
        <v>15</v>
      </c>
      <c r="C29" s="20" t="s">
        <v>47</v>
      </c>
      <c r="D29" s="24"/>
      <c r="E29" s="80" t="s">
        <v>8</v>
      </c>
      <c r="F29" s="81"/>
      <c r="G29" s="80" t="s">
        <v>9</v>
      </c>
      <c r="H29" s="81"/>
      <c r="I29" s="80" t="s">
        <v>10</v>
      </c>
      <c r="J29" s="81"/>
    </row>
    <row r="30" spans="1:10" x14ac:dyDescent="0.3">
      <c r="A30" s="23" t="s">
        <v>38</v>
      </c>
      <c r="B30" s="23"/>
      <c r="C30" s="2" t="s">
        <v>48</v>
      </c>
      <c r="D30" s="14" t="s">
        <v>150</v>
      </c>
      <c r="E30" s="36"/>
      <c r="F30" s="68"/>
      <c r="G30" s="36">
        <v>50000</v>
      </c>
      <c r="H30" s="68"/>
      <c r="I30" s="36"/>
      <c r="J30" s="68"/>
    </row>
    <row r="31" spans="1:10" x14ac:dyDescent="0.3">
      <c r="A31" s="23"/>
      <c r="B31" s="23"/>
      <c r="C31" s="2" t="s">
        <v>48</v>
      </c>
      <c r="D31" s="14" t="s">
        <v>72</v>
      </c>
      <c r="E31" s="36"/>
      <c r="F31" s="68"/>
      <c r="G31" s="36"/>
      <c r="H31" s="68"/>
      <c r="I31" s="36"/>
      <c r="J31" s="68"/>
    </row>
    <row r="32" spans="1:10" ht="15" thickBot="1" x14ac:dyDescent="0.35">
      <c r="A32" s="23"/>
      <c r="B32" s="23"/>
      <c r="C32" s="2" t="s">
        <v>14</v>
      </c>
      <c r="E32" s="70">
        <f>SUM(E30:E31)</f>
        <v>0</v>
      </c>
      <c r="F32" s="71"/>
      <c r="G32" s="70">
        <f t="shared" ref="G32:I32" si="2">SUM(G30:G31)</f>
        <v>50000</v>
      </c>
      <c r="H32" s="71"/>
      <c r="I32" s="70">
        <f t="shared" si="2"/>
        <v>0</v>
      </c>
      <c r="J32" s="71"/>
    </row>
    <row r="33" spans="1:10" ht="15" thickBot="1" x14ac:dyDescent="0.35">
      <c r="B33" s="23" t="s">
        <v>16</v>
      </c>
      <c r="C33" s="20" t="s">
        <v>17</v>
      </c>
      <c r="E33" s="88">
        <f>E32+E27</f>
        <v>280182</v>
      </c>
      <c r="F33" s="89"/>
      <c r="G33" s="90">
        <f>G32+G27</f>
        <v>667881.60000000009</v>
      </c>
      <c r="H33" s="89"/>
      <c r="I33" s="90">
        <f>I32+I27</f>
        <v>1090617.7800000003</v>
      </c>
      <c r="J33" s="91"/>
    </row>
    <row r="35" spans="1:10" x14ac:dyDescent="0.3">
      <c r="A35" s="19" t="s">
        <v>18</v>
      </c>
      <c r="B35" s="20" t="s">
        <v>20</v>
      </c>
      <c r="D35" s="37" t="s">
        <v>83</v>
      </c>
      <c r="E35" s="38" t="s">
        <v>145</v>
      </c>
    </row>
    <row r="36" spans="1:10" x14ac:dyDescent="0.3">
      <c r="B36" s="23" t="s">
        <v>6</v>
      </c>
      <c r="C36" s="20" t="s">
        <v>25</v>
      </c>
      <c r="E36" s="80" t="s">
        <v>8</v>
      </c>
      <c r="F36" s="81"/>
      <c r="G36" s="80" t="s">
        <v>9</v>
      </c>
      <c r="H36" s="81"/>
      <c r="I36" s="80" t="s">
        <v>10</v>
      </c>
      <c r="J36" s="81"/>
    </row>
    <row r="37" spans="1:10" x14ac:dyDescent="0.3">
      <c r="A37" s="23" t="s">
        <v>39</v>
      </c>
      <c r="B37" s="23"/>
      <c r="C37" s="2" t="s">
        <v>120</v>
      </c>
      <c r="D37" s="24"/>
      <c r="E37" s="59"/>
      <c r="F37" s="60">
        <f>F82</f>
        <v>78600</v>
      </c>
      <c r="G37" s="59"/>
      <c r="H37" s="60">
        <f>H82</f>
        <v>78600</v>
      </c>
      <c r="I37" s="59"/>
      <c r="J37" s="60">
        <f>J82</f>
        <v>157200</v>
      </c>
    </row>
    <row r="38" spans="1:10" x14ac:dyDescent="0.3">
      <c r="A38" s="23" t="s">
        <v>40</v>
      </c>
      <c r="B38" s="23"/>
      <c r="C38" s="2" t="s">
        <v>121</v>
      </c>
      <c r="D38" s="24"/>
      <c r="E38" s="59"/>
      <c r="F38" s="60">
        <f>F85</f>
        <v>30800.000000000004</v>
      </c>
      <c r="G38" s="59"/>
      <c r="H38" s="60">
        <f>H85</f>
        <v>38500</v>
      </c>
      <c r="I38" s="59"/>
      <c r="J38" s="60">
        <f>J85</f>
        <v>38500</v>
      </c>
    </row>
    <row r="39" spans="1:10" x14ac:dyDescent="0.3">
      <c r="A39" s="23" t="s">
        <v>41</v>
      </c>
      <c r="B39" s="23"/>
      <c r="C39" s="2" t="s">
        <v>122</v>
      </c>
      <c r="D39" s="24"/>
      <c r="E39" s="59"/>
      <c r="F39" s="60">
        <f>F86</f>
        <v>7700.0000000000009</v>
      </c>
      <c r="G39" s="59"/>
      <c r="H39" s="60">
        <f>H86</f>
        <v>7700.0000000000009</v>
      </c>
      <c r="I39" s="59"/>
      <c r="J39" s="60">
        <f>J86</f>
        <v>7700.0000000000009</v>
      </c>
    </row>
    <row r="40" spans="1:10" x14ac:dyDescent="0.3">
      <c r="A40" s="23" t="s">
        <v>42</v>
      </c>
      <c r="B40" s="23"/>
      <c r="C40" s="2" t="s">
        <v>123</v>
      </c>
      <c r="D40" s="24"/>
      <c r="E40" s="59"/>
      <c r="F40" s="60">
        <f>F87</f>
        <v>0</v>
      </c>
      <c r="G40" s="59"/>
      <c r="H40" s="60">
        <f>H87</f>
        <v>0</v>
      </c>
      <c r="I40" s="59"/>
      <c r="J40" s="60">
        <f>J87</f>
        <v>45850</v>
      </c>
    </row>
    <row r="41" spans="1:10" x14ac:dyDescent="0.3">
      <c r="A41" s="23" t="s">
        <v>43</v>
      </c>
      <c r="B41" s="23"/>
      <c r="C41" s="2" t="s">
        <v>153</v>
      </c>
      <c r="D41" s="24"/>
      <c r="E41" s="59"/>
      <c r="F41" s="60">
        <f>F88</f>
        <v>17602.5</v>
      </c>
      <c r="G41" s="59"/>
      <c r="H41" s="60">
        <f>H88</f>
        <v>17602.5</v>
      </c>
      <c r="I41" s="59"/>
      <c r="J41" s="60">
        <f>J88</f>
        <v>35205</v>
      </c>
    </row>
    <row r="42" spans="1:10" ht="15" thickBot="1" x14ac:dyDescent="0.35">
      <c r="B42" s="23"/>
      <c r="C42" s="2" t="s">
        <v>14</v>
      </c>
      <c r="D42" s="24"/>
      <c r="E42" s="78">
        <f>F89</f>
        <v>134702.5</v>
      </c>
      <c r="F42" s="79"/>
      <c r="G42" s="78">
        <f>H89</f>
        <v>142402.5</v>
      </c>
      <c r="H42" s="79"/>
      <c r="I42" s="78">
        <f>J89</f>
        <v>284455</v>
      </c>
      <c r="J42" s="79"/>
    </row>
    <row r="43" spans="1:10" x14ac:dyDescent="0.3">
      <c r="B43" s="23"/>
    </row>
    <row r="44" spans="1:10" x14ac:dyDescent="0.3">
      <c r="B44" s="23" t="s">
        <v>13</v>
      </c>
      <c r="C44" s="20" t="s">
        <v>26</v>
      </c>
      <c r="E44" s="38" t="s">
        <v>145</v>
      </c>
    </row>
    <row r="45" spans="1:10" ht="15" thickBot="1" x14ac:dyDescent="0.35">
      <c r="A45" s="23" t="s">
        <v>44</v>
      </c>
      <c r="B45" s="23"/>
      <c r="C45" s="2" t="s">
        <v>133</v>
      </c>
      <c r="D45" s="24"/>
      <c r="E45" s="78">
        <f>F103</f>
        <v>17000</v>
      </c>
      <c r="F45" s="79"/>
      <c r="G45" s="78">
        <f>H103</f>
        <v>32500</v>
      </c>
      <c r="H45" s="79"/>
      <c r="I45" s="78">
        <f>J103</f>
        <v>32500</v>
      </c>
      <c r="J45" s="79"/>
    </row>
    <row r="46" spans="1:10" x14ac:dyDescent="0.3">
      <c r="B46" s="23"/>
    </row>
    <row r="47" spans="1:10" x14ac:dyDescent="0.3">
      <c r="B47" s="23" t="s">
        <v>15</v>
      </c>
      <c r="C47" s="20" t="s">
        <v>21</v>
      </c>
      <c r="E47" s="16"/>
      <c r="F47" s="16"/>
      <c r="G47" s="16"/>
      <c r="H47" s="16"/>
      <c r="I47" s="16"/>
      <c r="J47" s="16"/>
    </row>
    <row r="48" spans="1:10" x14ac:dyDescent="0.3">
      <c r="A48" s="23" t="s">
        <v>49</v>
      </c>
      <c r="B48" s="23"/>
      <c r="C48" s="2" t="s">
        <v>22</v>
      </c>
      <c r="D48" s="24"/>
      <c r="E48" s="59"/>
      <c r="F48" s="39">
        <v>2000</v>
      </c>
      <c r="G48" s="59"/>
      <c r="H48" s="39">
        <v>1000</v>
      </c>
      <c r="I48" s="59"/>
      <c r="J48" s="39"/>
    </row>
    <row r="49" spans="1:10" x14ac:dyDescent="0.3">
      <c r="A49" s="23" t="s">
        <v>131</v>
      </c>
      <c r="B49" s="23"/>
      <c r="C49" s="2" t="s">
        <v>23</v>
      </c>
      <c r="D49" s="24"/>
      <c r="E49" s="59"/>
      <c r="F49" s="39">
        <v>25000</v>
      </c>
      <c r="G49" s="59"/>
      <c r="H49" s="39">
        <v>1000</v>
      </c>
      <c r="I49" s="59"/>
      <c r="J49" s="39">
        <v>4000</v>
      </c>
    </row>
    <row r="50" spans="1:10" x14ac:dyDescent="0.3">
      <c r="A50" s="23" t="s">
        <v>156</v>
      </c>
      <c r="B50" s="23"/>
      <c r="C50" s="2" t="s">
        <v>138</v>
      </c>
      <c r="D50" s="24"/>
      <c r="E50" s="59"/>
      <c r="F50" s="39">
        <v>150000</v>
      </c>
      <c r="G50" s="59"/>
      <c r="H50" s="39"/>
      <c r="I50" s="59"/>
      <c r="J50" s="39"/>
    </row>
    <row r="51" spans="1:10" ht="15" thickBot="1" x14ac:dyDescent="0.35">
      <c r="B51" s="23"/>
      <c r="C51" s="2" t="s">
        <v>14</v>
      </c>
      <c r="D51" s="24"/>
      <c r="E51" s="78">
        <f>SUM(F48:F50)</f>
        <v>177000</v>
      </c>
      <c r="F51" s="79"/>
      <c r="G51" s="78">
        <f>SUM(H48:H50)</f>
        <v>2000</v>
      </c>
      <c r="H51" s="79"/>
      <c r="I51" s="78">
        <f>SUM(J48:J50)</f>
        <v>4000</v>
      </c>
      <c r="J51" s="79"/>
    </row>
    <row r="52" spans="1:10" ht="15" thickBot="1" x14ac:dyDescent="0.35">
      <c r="B52" s="23"/>
    </row>
    <row r="53" spans="1:10" ht="15" thickBot="1" x14ac:dyDescent="0.35">
      <c r="B53" s="23" t="s">
        <v>16</v>
      </c>
      <c r="C53" s="20" t="s">
        <v>28</v>
      </c>
      <c r="E53" s="84">
        <f>E42+E45+E51</f>
        <v>328702.5</v>
      </c>
      <c r="F53" s="85"/>
      <c r="G53" s="86">
        <f>G42+G45+G51</f>
        <v>176902.5</v>
      </c>
      <c r="H53" s="85"/>
      <c r="I53" s="86">
        <f>I42+I45+I51</f>
        <v>320955</v>
      </c>
      <c r="J53" s="87"/>
    </row>
    <row r="55" spans="1:10" ht="15" thickBot="1" x14ac:dyDescent="0.35">
      <c r="A55" s="19" t="s">
        <v>29</v>
      </c>
      <c r="B55" s="20" t="s">
        <v>30</v>
      </c>
      <c r="E55" s="82" t="s">
        <v>8</v>
      </c>
      <c r="F55" s="83"/>
      <c r="G55" s="82" t="s">
        <v>9</v>
      </c>
      <c r="H55" s="83"/>
      <c r="I55" s="82" t="s">
        <v>10</v>
      </c>
      <c r="J55" s="83"/>
    </row>
    <row r="56" spans="1:10" ht="15" thickTop="1" x14ac:dyDescent="0.3">
      <c r="B56" s="23" t="s">
        <v>6</v>
      </c>
      <c r="C56" s="2" t="s">
        <v>31</v>
      </c>
      <c r="D56" s="2" t="s">
        <v>73</v>
      </c>
      <c r="E56" s="67">
        <f>E33-E53</f>
        <v>-48520.5</v>
      </c>
      <c r="F56"/>
      <c r="G56" s="67">
        <f>G33-G53</f>
        <v>490979.10000000009</v>
      </c>
      <c r="H56"/>
      <c r="I56" s="67">
        <f>I33-I53</f>
        <v>769662.78000000026</v>
      </c>
      <c r="J56"/>
    </row>
    <row r="57" spans="1:10" x14ac:dyDescent="0.3">
      <c r="B57" s="23" t="s">
        <v>13</v>
      </c>
      <c r="C57" s="2" t="s">
        <v>81</v>
      </c>
      <c r="D57" s="2" t="s">
        <v>139</v>
      </c>
      <c r="E57" s="72">
        <f>E56/E33</f>
        <v>-0.17317493629141059</v>
      </c>
      <c r="F57" s="73"/>
      <c r="G57" s="72">
        <f>G56/G33</f>
        <v>0.73512895099969822</v>
      </c>
      <c r="H57" s="73"/>
      <c r="I57" s="72">
        <f>I56/I33</f>
        <v>0.70571266498149343</v>
      </c>
      <c r="J57"/>
    </row>
    <row r="60" spans="1:10" x14ac:dyDescent="0.3">
      <c r="C60" s="40" t="s">
        <v>52</v>
      </c>
    </row>
    <row r="61" spans="1:10" x14ac:dyDescent="0.3">
      <c r="B61" s="23" t="s">
        <v>53</v>
      </c>
      <c r="C61" s="2" t="s">
        <v>54</v>
      </c>
    </row>
    <row r="62" spans="1:10" x14ac:dyDescent="0.3">
      <c r="B62" s="23" t="s">
        <v>55</v>
      </c>
      <c r="C62" s="2" t="s">
        <v>99</v>
      </c>
    </row>
    <row r="63" spans="1:10" x14ac:dyDescent="0.3">
      <c r="B63" s="23" t="s">
        <v>56</v>
      </c>
      <c r="C63" s="2" t="s">
        <v>58</v>
      </c>
    </row>
    <row r="64" spans="1:10" x14ac:dyDescent="0.3">
      <c r="B64" s="23" t="s">
        <v>57</v>
      </c>
      <c r="C64" s="2" t="s">
        <v>59</v>
      </c>
    </row>
    <row r="65" spans="2:10" x14ac:dyDescent="0.3">
      <c r="B65" s="23" t="s">
        <v>60</v>
      </c>
      <c r="C65" s="2" t="s">
        <v>129</v>
      </c>
    </row>
    <row r="66" spans="2:10" x14ac:dyDescent="0.3">
      <c r="B66" s="23" t="s">
        <v>61</v>
      </c>
      <c r="C66" s="2" t="s">
        <v>128</v>
      </c>
    </row>
    <row r="67" spans="2:10" x14ac:dyDescent="0.3">
      <c r="B67" s="23" t="s">
        <v>62</v>
      </c>
      <c r="C67" s="2" t="s">
        <v>63</v>
      </c>
    </row>
    <row r="68" spans="2:10" x14ac:dyDescent="0.3">
      <c r="B68" s="23" t="s">
        <v>64</v>
      </c>
      <c r="C68" s="2" t="s">
        <v>116</v>
      </c>
    </row>
    <row r="69" spans="2:10" x14ac:dyDescent="0.3">
      <c r="B69" s="23"/>
      <c r="C69" s="2" t="s">
        <v>113</v>
      </c>
    </row>
    <row r="70" spans="2:10" x14ac:dyDescent="0.3">
      <c r="B70" s="23" t="s">
        <v>65</v>
      </c>
      <c r="C70" s="2" t="s">
        <v>142</v>
      </c>
    </row>
    <row r="71" spans="2:10" x14ac:dyDescent="0.3">
      <c r="B71" s="23" t="s">
        <v>66</v>
      </c>
      <c r="C71" s="2" t="s">
        <v>143</v>
      </c>
    </row>
    <row r="72" spans="2:10" x14ac:dyDescent="0.3">
      <c r="B72" s="23" t="s">
        <v>67</v>
      </c>
      <c r="C72" s="2" t="s">
        <v>117</v>
      </c>
    </row>
    <row r="73" spans="2:10" x14ac:dyDescent="0.3">
      <c r="B73" s="23" t="s">
        <v>68</v>
      </c>
      <c r="C73" s="2" t="s">
        <v>154</v>
      </c>
    </row>
    <row r="74" spans="2:10" x14ac:dyDescent="0.3">
      <c r="B74" s="23" t="s">
        <v>70</v>
      </c>
      <c r="C74" s="2" t="s">
        <v>132</v>
      </c>
    </row>
    <row r="75" spans="2:10" x14ac:dyDescent="0.3">
      <c r="B75" s="23" t="s">
        <v>71</v>
      </c>
      <c r="C75" s="2" t="s">
        <v>69</v>
      </c>
    </row>
    <row r="76" spans="2:10" x14ac:dyDescent="0.3">
      <c r="B76" s="23" t="s">
        <v>130</v>
      </c>
      <c r="C76" s="2" t="s">
        <v>141</v>
      </c>
    </row>
    <row r="77" spans="2:10" x14ac:dyDescent="0.3">
      <c r="B77" s="23"/>
      <c r="C77" s="2" t="s">
        <v>140</v>
      </c>
    </row>
    <row r="78" spans="2:10" x14ac:dyDescent="0.3">
      <c r="B78" s="23" t="s">
        <v>157</v>
      </c>
      <c r="C78" s="2" t="s">
        <v>144</v>
      </c>
    </row>
    <row r="80" spans="2:10" x14ac:dyDescent="0.3">
      <c r="B80" s="41" t="s">
        <v>114</v>
      </c>
      <c r="E80" s="80" t="s">
        <v>8</v>
      </c>
      <c r="F80" s="81"/>
      <c r="G80" s="80" t="s">
        <v>9</v>
      </c>
      <c r="H80" s="81"/>
      <c r="I80" s="80" t="s">
        <v>10</v>
      </c>
      <c r="J80" s="81"/>
    </row>
    <row r="81" spans="2:10" x14ac:dyDescent="0.3">
      <c r="B81" s="41"/>
      <c r="C81" s="2" t="s">
        <v>115</v>
      </c>
      <c r="E81" s="30">
        <v>12</v>
      </c>
      <c r="F81" s="74"/>
      <c r="G81" s="30">
        <v>18</v>
      </c>
      <c r="H81" s="74"/>
      <c r="I81" s="30">
        <v>24</v>
      </c>
      <c r="J81" s="74"/>
    </row>
    <row r="82" spans="2:10" x14ac:dyDescent="0.3">
      <c r="C82" s="2" t="s">
        <v>125</v>
      </c>
      <c r="E82" s="42">
        <v>60000</v>
      </c>
      <c r="F82" s="60">
        <f>E82*1.31</f>
        <v>78600</v>
      </c>
      <c r="G82" s="42">
        <v>60000</v>
      </c>
      <c r="H82" s="60">
        <f>G82*1.31</f>
        <v>78600</v>
      </c>
      <c r="I82" s="42">
        <v>120000</v>
      </c>
      <c r="J82" s="60">
        <f>I82*1.31</f>
        <v>157200</v>
      </c>
    </row>
    <row r="83" spans="2:10" x14ac:dyDescent="0.3">
      <c r="C83" s="2" t="s">
        <v>124</v>
      </c>
      <c r="E83" s="43">
        <v>8</v>
      </c>
      <c r="F83" s="68"/>
      <c r="G83" s="43">
        <v>10</v>
      </c>
      <c r="H83" s="68"/>
      <c r="I83" s="43">
        <v>10</v>
      </c>
      <c r="J83" s="68"/>
    </row>
    <row r="84" spans="2:10" x14ac:dyDescent="0.3">
      <c r="C84" s="2" t="s">
        <v>118</v>
      </c>
      <c r="E84" s="42">
        <v>3500</v>
      </c>
      <c r="F84" s="68"/>
      <c r="G84" s="42">
        <f>E84</f>
        <v>3500</v>
      </c>
      <c r="H84" s="68"/>
      <c r="I84" s="42">
        <f>E84</f>
        <v>3500</v>
      </c>
      <c r="J84" s="68"/>
    </row>
    <row r="85" spans="2:10" x14ac:dyDescent="0.3">
      <c r="C85" s="2" t="s">
        <v>126</v>
      </c>
      <c r="E85" s="35"/>
      <c r="F85" s="60">
        <f>(E83*E84)*1.1</f>
        <v>30800.000000000004</v>
      </c>
      <c r="G85" s="35"/>
      <c r="H85" s="60">
        <f>(G83*G84)*1.1</f>
        <v>38500</v>
      </c>
      <c r="I85" s="35"/>
      <c r="J85" s="60">
        <f>(I83*I84)*1.1</f>
        <v>38500</v>
      </c>
    </row>
    <row r="86" spans="2:10" x14ac:dyDescent="0.3">
      <c r="C86" s="2" t="s">
        <v>127</v>
      </c>
      <c r="E86" s="43">
        <v>2</v>
      </c>
      <c r="F86" s="60">
        <f>(E86*E84)*1.1</f>
        <v>7700.0000000000009</v>
      </c>
      <c r="G86" s="43">
        <v>2</v>
      </c>
      <c r="H86" s="60">
        <f>(G86*G84)*1.1</f>
        <v>7700.0000000000009</v>
      </c>
      <c r="I86" s="43">
        <v>2</v>
      </c>
      <c r="J86" s="60">
        <f>(I86*I84)*1.1</f>
        <v>7700.0000000000009</v>
      </c>
    </row>
    <row r="87" spans="2:10" x14ac:dyDescent="0.3">
      <c r="C87" s="2" t="s">
        <v>119</v>
      </c>
      <c r="E87" s="42"/>
      <c r="F87" s="60">
        <f>E87*1.31</f>
        <v>0</v>
      </c>
      <c r="G87" s="42"/>
      <c r="H87" s="60">
        <f>G87*1.31</f>
        <v>0</v>
      </c>
      <c r="I87" s="42">
        <v>35000</v>
      </c>
      <c r="J87" s="60">
        <f>I87*1.31</f>
        <v>45850</v>
      </c>
    </row>
    <row r="88" spans="2:10" x14ac:dyDescent="0.3">
      <c r="C88" s="2" t="s">
        <v>155</v>
      </c>
      <c r="E88" s="42">
        <v>1</v>
      </c>
      <c r="F88" s="60">
        <f>E88*(5250+(0.75*18*E22))</f>
        <v>17602.5</v>
      </c>
      <c r="G88" s="42">
        <v>1</v>
      </c>
      <c r="H88" s="60">
        <f>G88*(5250+(0.75*18*E22))</f>
        <v>17602.5</v>
      </c>
      <c r="I88" s="42">
        <v>2</v>
      </c>
      <c r="J88" s="60">
        <f>I88*(5250+(0.75*18*E22))</f>
        <v>35205</v>
      </c>
    </row>
    <row r="89" spans="2:10" x14ac:dyDescent="0.3">
      <c r="C89" s="2" t="s">
        <v>112</v>
      </c>
      <c r="E89" s="44"/>
      <c r="F89" s="75">
        <f>F82+F85+F86+F87+F88</f>
        <v>134702.5</v>
      </c>
      <c r="G89" s="44"/>
      <c r="H89" s="75">
        <f>H82+H85+H86+H87+H88</f>
        <v>142402.5</v>
      </c>
      <c r="I89" s="44"/>
      <c r="J89" s="75">
        <f>J82+J85+J86+J87+J88</f>
        <v>284455</v>
      </c>
    </row>
    <row r="91" spans="2:10" x14ac:dyDescent="0.3">
      <c r="B91" s="20" t="s">
        <v>100</v>
      </c>
      <c r="E91" s="80" t="s">
        <v>8</v>
      </c>
      <c r="F91" s="81"/>
      <c r="G91" s="80" t="s">
        <v>9</v>
      </c>
      <c r="H91" s="81"/>
      <c r="I91" s="80" t="s">
        <v>10</v>
      </c>
      <c r="J91" s="81"/>
    </row>
    <row r="92" spans="2:10" x14ac:dyDescent="0.3">
      <c r="C92" s="2" t="s">
        <v>101</v>
      </c>
      <c r="E92" s="61"/>
      <c r="F92" s="39">
        <v>1000</v>
      </c>
      <c r="G92" s="61"/>
      <c r="H92" s="39">
        <v>1300</v>
      </c>
      <c r="I92" s="61"/>
      <c r="J92" s="39">
        <v>2000</v>
      </c>
    </row>
    <row r="93" spans="2:10" x14ac:dyDescent="0.3">
      <c r="C93" s="2" t="s">
        <v>102</v>
      </c>
      <c r="E93" s="61"/>
      <c r="F93" s="39"/>
      <c r="G93" s="61"/>
      <c r="H93" s="39"/>
      <c r="I93" s="61"/>
      <c r="J93" s="39"/>
    </row>
    <row r="94" spans="2:10" x14ac:dyDescent="0.3">
      <c r="C94" s="2" t="s">
        <v>103</v>
      </c>
      <c r="E94" s="61"/>
      <c r="F94" s="39"/>
      <c r="G94" s="61"/>
      <c r="H94" s="39">
        <v>8000</v>
      </c>
      <c r="I94" s="61"/>
      <c r="J94" s="39"/>
    </row>
    <row r="95" spans="2:10" x14ac:dyDescent="0.3">
      <c r="C95" s="2" t="s">
        <v>104</v>
      </c>
      <c r="E95" s="61"/>
      <c r="F95" s="39">
        <v>3000</v>
      </c>
      <c r="G95" s="61"/>
      <c r="H95" s="39">
        <v>3000</v>
      </c>
      <c r="I95" s="61"/>
      <c r="J95" s="39">
        <v>3000</v>
      </c>
    </row>
    <row r="96" spans="2:10" x14ac:dyDescent="0.3">
      <c r="C96" s="2" t="s">
        <v>105</v>
      </c>
      <c r="E96" s="61"/>
      <c r="F96" s="39"/>
      <c r="G96" s="61"/>
      <c r="H96" s="39"/>
      <c r="I96" s="61"/>
      <c r="J96" s="39"/>
    </row>
    <row r="97" spans="3:10" x14ac:dyDescent="0.3">
      <c r="C97" s="2" t="s">
        <v>106</v>
      </c>
      <c r="E97" s="61"/>
      <c r="F97" s="39">
        <v>5000</v>
      </c>
      <c r="G97" s="61"/>
      <c r="H97" s="39">
        <v>5000</v>
      </c>
      <c r="I97" s="61"/>
      <c r="J97" s="39">
        <v>10000</v>
      </c>
    </row>
    <row r="98" spans="3:10" x14ac:dyDescent="0.3">
      <c r="C98" s="2" t="s">
        <v>107</v>
      </c>
      <c r="E98" s="61"/>
      <c r="F98" s="39"/>
      <c r="G98" s="61"/>
      <c r="H98" s="39">
        <v>7000</v>
      </c>
      <c r="I98" s="61"/>
      <c r="J98" s="39">
        <v>7000</v>
      </c>
    </row>
    <row r="99" spans="3:10" x14ac:dyDescent="0.3">
      <c r="C99" s="2" t="s">
        <v>108</v>
      </c>
      <c r="E99" s="61"/>
      <c r="F99" s="39">
        <v>1000</v>
      </c>
      <c r="G99" s="61"/>
      <c r="H99" s="39">
        <v>1200</v>
      </c>
      <c r="I99" s="61"/>
      <c r="J99" s="39">
        <v>1500</v>
      </c>
    </row>
    <row r="100" spans="3:10" x14ac:dyDescent="0.3">
      <c r="C100" s="2" t="s">
        <v>109</v>
      </c>
      <c r="E100" s="61"/>
      <c r="F100" s="39">
        <v>2000</v>
      </c>
      <c r="G100" s="61"/>
      <c r="H100" s="39">
        <v>2000</v>
      </c>
      <c r="I100" s="61"/>
      <c r="J100" s="39">
        <v>4000</v>
      </c>
    </row>
    <row r="101" spans="3:10" x14ac:dyDescent="0.3">
      <c r="C101" s="2" t="s">
        <v>110</v>
      </c>
      <c r="D101" s="13" t="s">
        <v>146</v>
      </c>
      <c r="E101" s="61"/>
      <c r="F101" s="39">
        <v>5000</v>
      </c>
      <c r="G101" s="61"/>
      <c r="H101" s="39">
        <v>5000</v>
      </c>
      <c r="I101" s="61"/>
      <c r="J101" s="39">
        <v>5000</v>
      </c>
    </row>
    <row r="102" spans="3:10" x14ac:dyDescent="0.3">
      <c r="C102" s="2" t="s">
        <v>110</v>
      </c>
      <c r="D102" s="13" t="s">
        <v>111</v>
      </c>
      <c r="E102" s="61"/>
      <c r="F102" s="39"/>
      <c r="G102" s="61"/>
      <c r="H102" s="39"/>
      <c r="I102" s="61"/>
      <c r="J102" s="39"/>
    </row>
    <row r="103" spans="3:10" x14ac:dyDescent="0.3">
      <c r="C103" s="2" t="s">
        <v>112</v>
      </c>
      <c r="E103" s="76"/>
      <c r="F103" s="75">
        <f>SUM(F92:F102)</f>
        <v>17000</v>
      </c>
      <c r="G103" s="77"/>
      <c r="H103" s="75">
        <f t="shared" ref="H103:J103" si="3">SUM(H92:H102)</f>
        <v>32500</v>
      </c>
      <c r="I103" s="77"/>
      <c r="J103" s="75">
        <f t="shared" si="3"/>
        <v>32500</v>
      </c>
    </row>
    <row r="106" spans="3:10" x14ac:dyDescent="0.3">
      <c r="C106" s="20" t="s">
        <v>148</v>
      </c>
    </row>
    <row r="107" spans="3:10" x14ac:dyDescent="0.3">
      <c r="C107" s="3" t="s">
        <v>149</v>
      </c>
    </row>
  </sheetData>
  <sheetProtection algorithmName="SHA-512" hashValue="ZOUTSC/dR9Tuu5VRkofjtrFSHwJJYKwdPSpQGZiUr1O7ecWuonZAfjgYA7LtXutdeNnTUbeU8FQXkO1eT7ysRw==" saltValue="+fTFT/qRiz3PGe55xxdJag==" spinCount="100000" sheet="1" objects="1" scenarios="1"/>
  <mergeCells count="36">
    <mergeCell ref="E80:F80"/>
    <mergeCell ref="G80:H80"/>
    <mergeCell ref="I80:J80"/>
    <mergeCell ref="E91:F91"/>
    <mergeCell ref="G91:H91"/>
    <mergeCell ref="I91:J91"/>
    <mergeCell ref="E53:F53"/>
    <mergeCell ref="G53:H53"/>
    <mergeCell ref="I53:J53"/>
    <mergeCell ref="E55:F55"/>
    <mergeCell ref="G55:H55"/>
    <mergeCell ref="I55:J55"/>
    <mergeCell ref="E45:F45"/>
    <mergeCell ref="G45:H45"/>
    <mergeCell ref="I45:J45"/>
    <mergeCell ref="E51:F51"/>
    <mergeCell ref="G51:H51"/>
    <mergeCell ref="I51:J51"/>
    <mergeCell ref="E36:F36"/>
    <mergeCell ref="G36:H36"/>
    <mergeCell ref="I36:J36"/>
    <mergeCell ref="E42:F42"/>
    <mergeCell ref="G42:H42"/>
    <mergeCell ref="I42:J42"/>
    <mergeCell ref="E29:F29"/>
    <mergeCell ref="G29:H29"/>
    <mergeCell ref="I29:J29"/>
    <mergeCell ref="E33:F33"/>
    <mergeCell ref="G33:H33"/>
    <mergeCell ref="I33:J33"/>
    <mergeCell ref="E9:F9"/>
    <mergeCell ref="G9:H9"/>
    <mergeCell ref="I9:J9"/>
    <mergeCell ref="E27:F27"/>
    <mergeCell ref="G27:H27"/>
    <mergeCell ref="I27:J27"/>
  </mergeCells>
  <conditionalFormatting sqref="E56:E57 G56:G57 I56:I57">
    <cfRule type="cellIs" dxfId="19" priority="1" operator="greaterThan">
      <formula>0</formula>
    </cfRule>
  </conditionalFormatting>
  <conditionalFormatting sqref="E57 G57 I57">
    <cfRule type="cellIs" dxfId="18" priority="2" operator="lessThan">
      <formula>1</formula>
    </cfRule>
    <cfRule type="cellIs" dxfId="17" priority="3" operator="greaterThan">
      <formula>1</formula>
    </cfRule>
    <cfRule type="cellIs" dxfId="16" priority="6" operator="between">
      <formula>0</formula>
      <formula>0.46</formula>
    </cfRule>
    <cfRule type="cellIs" dxfId="15" priority="7" operator="greaterThan">
      <formula>0.46</formula>
    </cfRule>
    <cfRule type="cellIs" dxfId="14" priority="11" operator="between">
      <formula>0</formula>
      <formula>32</formula>
    </cfRule>
    <cfRule type="cellIs" dxfId="13" priority="12" operator="greaterThan">
      <formula>32</formula>
    </cfRule>
    <cfRule type="cellIs" dxfId="12" priority="17" operator="lessThan">
      <formula>1</formula>
    </cfRule>
  </conditionalFormatting>
  <conditionalFormatting sqref="E56:J57">
    <cfRule type="cellIs" dxfId="11" priority="4" operator="lessThan">
      <formula>0</formula>
    </cfRule>
    <cfRule type="cellIs" dxfId="10" priority="19" operator="greaterThan">
      <formula>0</formula>
    </cfRule>
  </conditionalFormatting>
  <printOptions horizontalCentered="1"/>
  <pageMargins left="0.7" right="0.7" top="0.75" bottom="0.75" header="0.3" footer="0.3"/>
  <pageSetup scale="77" orientation="portrait" cellComments="asDisplayed" r:id="rId1"/>
  <headerFooter>
    <oddFooter>&amp;L&amp;F&amp;C&amp;P of &amp;N&amp;R&amp;A</oddFooter>
  </headerFooter>
  <rowBreaks count="1" manualBreakCount="1">
    <brk id="5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7"/>
  <sheetViews>
    <sheetView zoomScaleNormal="100" workbookViewId="0">
      <pane ySplit="3" topLeftCell="A4" activePane="bottomLeft" state="frozen"/>
      <selection pane="bottomLeft" activeCell="D8" sqref="D8"/>
    </sheetView>
  </sheetViews>
  <sheetFormatPr defaultRowHeight="14.4" x14ac:dyDescent="0.3"/>
  <cols>
    <col min="1" max="1" width="3.88671875" style="1" customWidth="1"/>
    <col min="2" max="2" width="5.33203125" style="2" customWidth="1"/>
    <col min="3" max="3" width="8.88671875" style="2"/>
    <col min="4" max="4" width="30.6640625" style="2" customWidth="1"/>
    <col min="5" max="10" width="10.6640625" style="2" customWidth="1"/>
    <col min="11" max="11" width="3.33203125" style="2" customWidth="1"/>
    <col min="12" max="16384" width="8.88671875" style="2"/>
  </cols>
  <sheetData>
    <row r="1" spans="1:10" x14ac:dyDescent="0.3">
      <c r="I1" s="3" t="s">
        <v>152</v>
      </c>
    </row>
    <row r="2" spans="1:10" x14ac:dyDescent="0.3">
      <c r="E2" s="4" t="s">
        <v>0</v>
      </c>
    </row>
    <row r="3" spans="1:10" x14ac:dyDescent="0.3">
      <c r="E3" s="5" t="s">
        <v>1</v>
      </c>
    </row>
    <row r="5" spans="1:10" x14ac:dyDescent="0.3">
      <c r="B5" s="6" t="s">
        <v>2</v>
      </c>
      <c r="C5" s="7"/>
      <c r="D5" s="8" t="s">
        <v>147</v>
      </c>
      <c r="E5" s="7"/>
      <c r="F5" s="7"/>
      <c r="G5" s="7"/>
      <c r="H5" s="7" t="s">
        <v>3</v>
      </c>
      <c r="I5" s="7"/>
      <c r="J5" s="9" t="s">
        <v>78</v>
      </c>
    </row>
    <row r="6" spans="1:10" x14ac:dyDescent="0.3">
      <c r="B6" s="10" t="s">
        <v>4</v>
      </c>
      <c r="D6" s="11" t="s">
        <v>137</v>
      </c>
      <c r="E6" s="12" t="s">
        <v>51</v>
      </c>
      <c r="G6" s="11" t="s">
        <v>84</v>
      </c>
      <c r="H6" s="13"/>
      <c r="I6" s="13"/>
      <c r="J6" s="14"/>
    </row>
    <row r="7" spans="1:10" x14ac:dyDescent="0.3">
      <c r="B7" s="15" t="s">
        <v>50</v>
      </c>
      <c r="C7" s="16"/>
      <c r="D7" s="17" t="s">
        <v>80</v>
      </c>
      <c r="E7" s="16"/>
      <c r="F7" s="16"/>
      <c r="G7" s="16"/>
      <c r="H7" s="16"/>
      <c r="I7" s="16"/>
      <c r="J7" s="18"/>
    </row>
    <row r="9" spans="1:10" x14ac:dyDescent="0.3">
      <c r="A9" s="19" t="s">
        <v>5</v>
      </c>
      <c r="B9" s="20" t="s">
        <v>19</v>
      </c>
      <c r="D9" s="21" t="s">
        <v>83</v>
      </c>
      <c r="E9" s="80" t="s">
        <v>8</v>
      </c>
      <c r="F9" s="81"/>
      <c r="G9" s="80" t="s">
        <v>9</v>
      </c>
      <c r="H9" s="81"/>
      <c r="I9" s="80" t="s">
        <v>10</v>
      </c>
      <c r="J9" s="81"/>
    </row>
    <row r="10" spans="1:10" x14ac:dyDescent="0.3">
      <c r="A10" s="22" t="s">
        <v>79</v>
      </c>
      <c r="B10" s="23" t="s">
        <v>6</v>
      </c>
      <c r="C10" s="20" t="s">
        <v>7</v>
      </c>
      <c r="D10" s="24"/>
      <c r="E10" s="25" t="s">
        <v>11</v>
      </c>
      <c r="F10" s="26" t="s">
        <v>12</v>
      </c>
      <c r="G10" s="27" t="s">
        <v>11</v>
      </c>
      <c r="H10" s="26" t="s">
        <v>12</v>
      </c>
      <c r="I10" s="25" t="s">
        <v>11</v>
      </c>
      <c r="J10" s="26" t="s">
        <v>12</v>
      </c>
    </row>
    <row r="11" spans="1:10" x14ac:dyDescent="0.3">
      <c r="A11" s="23" t="s">
        <v>32</v>
      </c>
      <c r="B11" s="23"/>
      <c r="C11" s="2" t="s">
        <v>85</v>
      </c>
      <c r="D11" s="24"/>
      <c r="E11" s="28"/>
      <c r="F11" s="29"/>
      <c r="G11" s="30"/>
      <c r="H11" s="29"/>
      <c r="I11" s="28"/>
      <c r="J11" s="29"/>
    </row>
    <row r="12" spans="1:10" x14ac:dyDescent="0.3">
      <c r="A12" s="23"/>
      <c r="B12" s="23"/>
      <c r="C12" s="2" t="s">
        <v>86</v>
      </c>
      <c r="D12" s="24"/>
      <c r="E12" s="31">
        <v>12</v>
      </c>
      <c r="F12" s="32">
        <v>2</v>
      </c>
      <c r="G12" s="31">
        <v>16</v>
      </c>
      <c r="H12" s="33">
        <v>4</v>
      </c>
      <c r="I12" s="32">
        <v>25</v>
      </c>
      <c r="J12" s="33">
        <v>5</v>
      </c>
    </row>
    <row r="13" spans="1:10" x14ac:dyDescent="0.3">
      <c r="A13" s="23" t="s">
        <v>33</v>
      </c>
      <c r="B13" s="23"/>
      <c r="C13" s="2" t="s">
        <v>87</v>
      </c>
      <c r="D13" s="24"/>
      <c r="E13" s="45"/>
      <c r="F13" s="45"/>
      <c r="G13" s="46">
        <f>0.2*E17</f>
        <v>0</v>
      </c>
      <c r="H13" s="47">
        <f>0.2*F17</f>
        <v>0</v>
      </c>
      <c r="I13" s="48">
        <f>0.2*(G17)</f>
        <v>0</v>
      </c>
      <c r="J13" s="47">
        <f>0.2*(H17)</f>
        <v>0</v>
      </c>
    </row>
    <row r="14" spans="1:10" x14ac:dyDescent="0.3">
      <c r="A14" s="23"/>
      <c r="B14" s="23"/>
      <c r="C14" s="2" t="s">
        <v>88</v>
      </c>
      <c r="D14" s="24"/>
      <c r="E14" s="45"/>
      <c r="F14" s="45"/>
      <c r="G14" s="49">
        <f>0.1*E18</f>
        <v>1.2000000000000002</v>
      </c>
      <c r="H14" s="50">
        <f>0.1*F18</f>
        <v>0.2</v>
      </c>
      <c r="I14" s="51">
        <f>(0.9*E18)+(0.1*G12)</f>
        <v>12.4</v>
      </c>
      <c r="J14" s="50">
        <f>0.1*(H18)</f>
        <v>0.57999999999999996</v>
      </c>
    </row>
    <row r="15" spans="1:10" x14ac:dyDescent="0.3">
      <c r="A15" s="23" t="s">
        <v>34</v>
      </c>
      <c r="B15" s="23"/>
      <c r="C15" s="2" t="s">
        <v>89</v>
      </c>
      <c r="D15" s="24"/>
      <c r="E15" s="45"/>
      <c r="F15" s="45"/>
      <c r="G15" s="46">
        <f t="shared" ref="G15:J16" si="0">E17-G13</f>
        <v>0</v>
      </c>
      <c r="H15" s="47">
        <f t="shared" si="0"/>
        <v>0</v>
      </c>
      <c r="I15" s="48">
        <f t="shared" si="0"/>
        <v>0</v>
      </c>
      <c r="J15" s="47">
        <f t="shared" si="0"/>
        <v>0</v>
      </c>
    </row>
    <row r="16" spans="1:10" x14ac:dyDescent="0.3">
      <c r="A16" s="23"/>
      <c r="B16" s="23"/>
      <c r="C16" s="2" t="s">
        <v>90</v>
      </c>
      <c r="D16" s="24"/>
      <c r="E16" s="45"/>
      <c r="F16" s="45"/>
      <c r="G16" s="49">
        <f t="shared" si="0"/>
        <v>10.8</v>
      </c>
      <c r="H16" s="50">
        <f t="shared" si="0"/>
        <v>1.8</v>
      </c>
      <c r="I16" s="51">
        <f t="shared" si="0"/>
        <v>14.4</v>
      </c>
      <c r="J16" s="50">
        <f t="shared" si="0"/>
        <v>5.22</v>
      </c>
    </row>
    <row r="17" spans="1:10" x14ac:dyDescent="0.3">
      <c r="A17" s="23" t="s">
        <v>35</v>
      </c>
      <c r="B17" s="23"/>
      <c r="C17" s="2" t="s">
        <v>134</v>
      </c>
      <c r="D17" s="24"/>
      <c r="E17" s="54">
        <f>E11</f>
        <v>0</v>
      </c>
      <c r="F17" s="52">
        <f>F11</f>
        <v>0</v>
      </c>
      <c r="G17" s="53">
        <f>G11+G15</f>
        <v>0</v>
      </c>
      <c r="H17" s="52">
        <f>H11+H15</f>
        <v>0</v>
      </c>
      <c r="I17" s="53">
        <f>I11+I15</f>
        <v>0</v>
      </c>
      <c r="J17" s="52">
        <f>J11+J15</f>
        <v>0</v>
      </c>
    </row>
    <row r="18" spans="1:10" x14ac:dyDescent="0.3">
      <c r="A18" s="23"/>
      <c r="B18" s="23"/>
      <c r="C18" s="2" t="s">
        <v>135</v>
      </c>
      <c r="D18" s="24"/>
      <c r="E18" s="54">
        <f>E12</f>
        <v>12</v>
      </c>
      <c r="F18" s="52">
        <f>F12</f>
        <v>2</v>
      </c>
      <c r="G18" s="53">
        <f>G12+G16</f>
        <v>26.8</v>
      </c>
      <c r="H18" s="52">
        <f t="shared" ref="H18:J18" si="1">H12+H16</f>
        <v>5.8</v>
      </c>
      <c r="I18" s="53">
        <f t="shared" si="1"/>
        <v>39.4</v>
      </c>
      <c r="J18" s="52">
        <f t="shared" si="1"/>
        <v>10.219999999999999</v>
      </c>
    </row>
    <row r="19" spans="1:10" x14ac:dyDescent="0.3">
      <c r="A19" s="23"/>
      <c r="B19" s="23"/>
    </row>
    <row r="20" spans="1:10" x14ac:dyDescent="0.3">
      <c r="A20" s="23"/>
      <c r="B20" s="23" t="s">
        <v>13</v>
      </c>
      <c r="C20" s="20" t="s">
        <v>46</v>
      </c>
    </row>
    <row r="21" spans="1:10" x14ac:dyDescent="0.3">
      <c r="A21" s="23"/>
      <c r="B21" s="23"/>
      <c r="C21" s="20"/>
      <c r="D21" s="34" t="s">
        <v>91</v>
      </c>
      <c r="E21" s="55">
        <f>18935*2</f>
        <v>37870</v>
      </c>
      <c r="F21" s="55">
        <v>1260</v>
      </c>
      <c r="G21"/>
      <c r="H21"/>
      <c r="I21"/>
      <c r="J21"/>
    </row>
    <row r="22" spans="1:10" x14ac:dyDescent="0.3">
      <c r="A22" s="23"/>
      <c r="B22" s="23"/>
      <c r="C22" s="20"/>
      <c r="D22" s="34" t="s">
        <v>92</v>
      </c>
      <c r="E22" s="56">
        <v>915</v>
      </c>
      <c r="F22" s="57">
        <v>915</v>
      </c>
      <c r="G22" s="58"/>
      <c r="H22" s="58"/>
      <c r="I22" s="58"/>
      <c r="J22" s="58"/>
    </row>
    <row r="23" spans="1:10" x14ac:dyDescent="0.3">
      <c r="A23" s="23" t="s">
        <v>36</v>
      </c>
      <c r="B23" s="23"/>
      <c r="C23" s="2" t="s">
        <v>93</v>
      </c>
      <c r="D23" s="24" t="s">
        <v>82</v>
      </c>
      <c r="E23" s="59"/>
      <c r="F23" s="60">
        <f>F17*F21*12</f>
        <v>0</v>
      </c>
      <c r="G23" s="61"/>
      <c r="H23" s="60">
        <f>H17*F21*12</f>
        <v>0</v>
      </c>
      <c r="I23" s="59"/>
      <c r="J23" s="60">
        <f>J17*F21*12</f>
        <v>0</v>
      </c>
    </row>
    <row r="24" spans="1:10" x14ac:dyDescent="0.3">
      <c r="A24" s="23"/>
      <c r="B24" s="23"/>
      <c r="C24" s="2" t="s">
        <v>94</v>
      </c>
      <c r="D24" s="24" t="s">
        <v>45</v>
      </c>
      <c r="E24" s="62">
        <f>E17*E21*0.55</f>
        <v>0</v>
      </c>
      <c r="F24" s="63"/>
      <c r="G24" s="64">
        <f>G17*E21*0.55</f>
        <v>0</v>
      </c>
      <c r="H24" s="63"/>
      <c r="I24" s="62">
        <f>I17*E21*0.55</f>
        <v>0</v>
      </c>
      <c r="J24" s="63"/>
    </row>
    <row r="25" spans="1:10" x14ac:dyDescent="0.3">
      <c r="A25" s="23"/>
      <c r="B25" s="23"/>
      <c r="C25" s="2" t="s">
        <v>95</v>
      </c>
      <c r="D25" s="24" t="s">
        <v>97</v>
      </c>
      <c r="E25" s="65"/>
      <c r="F25" s="60">
        <f>F18*F22*12*0.88</f>
        <v>19324.8</v>
      </c>
      <c r="G25" s="66"/>
      <c r="H25" s="60">
        <f>H18*F22*12*0.88</f>
        <v>56041.919999999998</v>
      </c>
      <c r="I25" s="65"/>
      <c r="J25" s="60">
        <f>J18*F22*12*0.88</f>
        <v>98749.727999999988</v>
      </c>
    </row>
    <row r="26" spans="1:10" x14ac:dyDescent="0.3">
      <c r="A26" s="23"/>
      <c r="B26" s="23"/>
      <c r="C26" s="2" t="s">
        <v>96</v>
      </c>
      <c r="D26" s="24" t="s">
        <v>98</v>
      </c>
      <c r="E26" s="67">
        <f>E18*E22*18*0.88</f>
        <v>173923.20000000001</v>
      </c>
      <c r="F26" s="68"/>
      <c r="G26" s="69">
        <f>G18*E22*18*0.88</f>
        <v>388428.48</v>
      </c>
      <c r="H26" s="68"/>
      <c r="I26" s="67">
        <f>I18*E22*18*0.88</f>
        <v>571047.84</v>
      </c>
      <c r="J26" s="68"/>
    </row>
    <row r="27" spans="1:10" ht="15" thickBot="1" x14ac:dyDescent="0.35">
      <c r="A27" s="23" t="s">
        <v>37</v>
      </c>
      <c r="B27" s="23"/>
      <c r="C27" s="2" t="s">
        <v>14</v>
      </c>
      <c r="D27" s="24" t="s">
        <v>27</v>
      </c>
      <c r="E27" s="78">
        <f>F23+E24+F25+E26</f>
        <v>193248</v>
      </c>
      <c r="F27" s="79"/>
      <c r="G27" s="78">
        <f>H23+G24+H25+G26</f>
        <v>444470.39999999997</v>
      </c>
      <c r="H27" s="79"/>
      <c r="I27" s="78">
        <f>J23+I24+J25+I26</f>
        <v>669797.56799999997</v>
      </c>
      <c r="J27" s="79"/>
    </row>
    <row r="28" spans="1:10" x14ac:dyDescent="0.3">
      <c r="A28" s="23"/>
      <c r="B28" s="23"/>
    </row>
    <row r="29" spans="1:10" x14ac:dyDescent="0.3">
      <c r="A29" s="23"/>
      <c r="B29" s="23" t="s">
        <v>15</v>
      </c>
      <c r="C29" s="20" t="s">
        <v>47</v>
      </c>
      <c r="D29" s="24"/>
      <c r="E29" s="80" t="s">
        <v>8</v>
      </c>
      <c r="F29" s="81"/>
      <c r="G29" s="80" t="s">
        <v>9</v>
      </c>
      <c r="H29" s="81"/>
      <c r="I29" s="80" t="s">
        <v>10</v>
      </c>
      <c r="J29" s="81"/>
    </row>
    <row r="30" spans="1:10" x14ac:dyDescent="0.3">
      <c r="A30" s="23" t="s">
        <v>38</v>
      </c>
      <c r="B30" s="23"/>
      <c r="C30" s="2" t="s">
        <v>48</v>
      </c>
      <c r="D30" s="14" t="s">
        <v>151</v>
      </c>
      <c r="E30" s="36"/>
      <c r="F30" s="68"/>
      <c r="G30" s="36">
        <v>10000</v>
      </c>
      <c r="H30" s="68"/>
      <c r="I30" s="36">
        <v>10000</v>
      </c>
      <c r="J30" s="68"/>
    </row>
    <row r="31" spans="1:10" x14ac:dyDescent="0.3">
      <c r="A31" s="23"/>
      <c r="B31" s="23"/>
      <c r="C31" s="2" t="s">
        <v>48</v>
      </c>
      <c r="D31" s="14" t="s">
        <v>72</v>
      </c>
      <c r="E31" s="36"/>
      <c r="F31" s="68"/>
      <c r="G31" s="36"/>
      <c r="H31" s="68"/>
      <c r="I31" s="36"/>
      <c r="J31" s="68"/>
    </row>
    <row r="32" spans="1:10" ht="15" thickBot="1" x14ac:dyDescent="0.35">
      <c r="A32" s="23"/>
      <c r="B32" s="23"/>
      <c r="C32" s="2" t="s">
        <v>14</v>
      </c>
      <c r="E32" s="70">
        <f>SUM(E30:E31)</f>
        <v>0</v>
      </c>
      <c r="F32" s="71"/>
      <c r="G32" s="70">
        <f t="shared" ref="G32:I32" si="2">SUM(G30:G31)</f>
        <v>10000</v>
      </c>
      <c r="H32" s="71"/>
      <c r="I32" s="70">
        <f t="shared" si="2"/>
        <v>10000</v>
      </c>
      <c r="J32" s="71"/>
    </row>
    <row r="33" spans="1:10" ht="15" thickBot="1" x14ac:dyDescent="0.35">
      <c r="B33" s="23" t="s">
        <v>16</v>
      </c>
      <c r="C33" s="20" t="s">
        <v>17</v>
      </c>
      <c r="E33" s="88">
        <f>E32+E27</f>
        <v>193248</v>
      </c>
      <c r="F33" s="89"/>
      <c r="G33" s="90">
        <f>G32+G27</f>
        <v>454470.39999999997</v>
      </c>
      <c r="H33" s="89"/>
      <c r="I33" s="90">
        <f>I32+I27</f>
        <v>679797.56799999997</v>
      </c>
      <c r="J33" s="91"/>
    </row>
    <row r="35" spans="1:10" x14ac:dyDescent="0.3">
      <c r="A35" s="19" t="s">
        <v>18</v>
      </c>
      <c r="B35" s="20" t="s">
        <v>20</v>
      </c>
      <c r="D35" s="37" t="s">
        <v>83</v>
      </c>
      <c r="E35" s="38" t="s">
        <v>145</v>
      </c>
    </row>
    <row r="36" spans="1:10" x14ac:dyDescent="0.3">
      <c r="B36" s="23" t="s">
        <v>6</v>
      </c>
      <c r="C36" s="20" t="s">
        <v>25</v>
      </c>
      <c r="E36" s="80" t="s">
        <v>8</v>
      </c>
      <c r="F36" s="81"/>
      <c r="G36" s="80" t="s">
        <v>9</v>
      </c>
      <c r="H36" s="81"/>
      <c r="I36" s="80" t="s">
        <v>10</v>
      </c>
      <c r="J36" s="81"/>
    </row>
    <row r="37" spans="1:10" x14ac:dyDescent="0.3">
      <c r="A37" s="23" t="s">
        <v>39</v>
      </c>
      <c r="B37" s="23"/>
      <c r="C37" s="2" t="s">
        <v>120</v>
      </c>
      <c r="D37" s="24"/>
      <c r="E37" s="59"/>
      <c r="F37" s="60">
        <f>F82</f>
        <v>78600</v>
      </c>
      <c r="G37" s="59"/>
      <c r="H37" s="60">
        <f>H82</f>
        <v>78600</v>
      </c>
      <c r="I37" s="59"/>
      <c r="J37" s="60">
        <f>J82</f>
        <v>157200</v>
      </c>
    </row>
    <row r="38" spans="1:10" x14ac:dyDescent="0.3">
      <c r="A38" s="23" t="s">
        <v>40</v>
      </c>
      <c r="B38" s="23"/>
      <c r="C38" s="2" t="s">
        <v>121</v>
      </c>
      <c r="D38" s="24"/>
      <c r="E38" s="59"/>
      <c r="F38" s="60">
        <f>F85</f>
        <v>30800.000000000004</v>
      </c>
      <c r="G38" s="59"/>
      <c r="H38" s="60">
        <f>H85</f>
        <v>38500</v>
      </c>
      <c r="I38" s="59"/>
      <c r="J38" s="60">
        <f>J85</f>
        <v>38500</v>
      </c>
    </row>
    <row r="39" spans="1:10" x14ac:dyDescent="0.3">
      <c r="A39" s="23" t="s">
        <v>41</v>
      </c>
      <c r="B39" s="23"/>
      <c r="C39" s="2" t="s">
        <v>122</v>
      </c>
      <c r="D39" s="24"/>
      <c r="E39" s="59"/>
      <c r="F39" s="60">
        <f>F86</f>
        <v>7700.0000000000009</v>
      </c>
      <c r="G39" s="59"/>
      <c r="H39" s="60">
        <f>H86</f>
        <v>7700.0000000000009</v>
      </c>
      <c r="I39" s="59"/>
      <c r="J39" s="60">
        <f>J86</f>
        <v>7700.0000000000009</v>
      </c>
    </row>
    <row r="40" spans="1:10" x14ac:dyDescent="0.3">
      <c r="A40" s="23" t="s">
        <v>42</v>
      </c>
      <c r="B40" s="23"/>
      <c r="C40" s="2" t="s">
        <v>123</v>
      </c>
      <c r="D40" s="24"/>
      <c r="E40" s="59"/>
      <c r="F40" s="60">
        <f>F87</f>
        <v>0</v>
      </c>
      <c r="G40" s="59"/>
      <c r="H40" s="60">
        <f>H87</f>
        <v>0</v>
      </c>
      <c r="I40" s="59"/>
      <c r="J40" s="60">
        <f>J87</f>
        <v>45850</v>
      </c>
    </row>
    <row r="41" spans="1:10" x14ac:dyDescent="0.3">
      <c r="A41" s="23" t="s">
        <v>43</v>
      </c>
      <c r="B41" s="23"/>
      <c r="C41" s="2" t="s">
        <v>153</v>
      </c>
      <c r="D41" s="24"/>
      <c r="E41" s="59"/>
      <c r="F41" s="60">
        <f>F88</f>
        <v>0</v>
      </c>
      <c r="G41" s="59"/>
      <c r="H41" s="60">
        <f>H88</f>
        <v>17602.5</v>
      </c>
      <c r="I41" s="59"/>
      <c r="J41" s="60">
        <f>J88</f>
        <v>35205</v>
      </c>
    </row>
    <row r="42" spans="1:10" ht="15" thickBot="1" x14ac:dyDescent="0.35">
      <c r="B42" s="23"/>
      <c r="C42" s="2" t="s">
        <v>14</v>
      </c>
      <c r="D42" s="24"/>
      <c r="E42" s="78">
        <f>F89</f>
        <v>117100</v>
      </c>
      <c r="F42" s="79"/>
      <c r="G42" s="78">
        <f>H89</f>
        <v>142402.5</v>
      </c>
      <c r="H42" s="79"/>
      <c r="I42" s="78">
        <f>J89</f>
        <v>284455</v>
      </c>
      <c r="J42" s="79"/>
    </row>
    <row r="43" spans="1:10" x14ac:dyDescent="0.3">
      <c r="B43" s="23"/>
    </row>
    <row r="44" spans="1:10" x14ac:dyDescent="0.3">
      <c r="B44" s="23" t="s">
        <v>13</v>
      </c>
      <c r="C44" s="20" t="s">
        <v>26</v>
      </c>
      <c r="E44" s="38" t="s">
        <v>145</v>
      </c>
    </row>
    <row r="45" spans="1:10" ht="15" thickBot="1" x14ac:dyDescent="0.35">
      <c r="A45" s="23" t="s">
        <v>44</v>
      </c>
      <c r="B45" s="23"/>
      <c r="C45" s="2" t="s">
        <v>133</v>
      </c>
      <c r="D45" s="24"/>
      <c r="E45" s="78">
        <f>F103</f>
        <v>17000</v>
      </c>
      <c r="F45" s="79"/>
      <c r="G45" s="78">
        <f>H103</f>
        <v>32500</v>
      </c>
      <c r="H45" s="79"/>
      <c r="I45" s="78">
        <f>J103</f>
        <v>32500</v>
      </c>
      <c r="J45" s="79"/>
    </row>
    <row r="46" spans="1:10" x14ac:dyDescent="0.3">
      <c r="B46" s="23"/>
    </row>
    <row r="47" spans="1:10" x14ac:dyDescent="0.3">
      <c r="B47" s="23" t="s">
        <v>15</v>
      </c>
      <c r="C47" s="20" t="s">
        <v>21</v>
      </c>
      <c r="E47" s="16"/>
      <c r="F47" s="16"/>
      <c r="G47" s="16"/>
      <c r="H47" s="16"/>
      <c r="I47" s="16"/>
      <c r="J47" s="16"/>
    </row>
    <row r="48" spans="1:10" x14ac:dyDescent="0.3">
      <c r="A48" s="23" t="s">
        <v>49</v>
      </c>
      <c r="B48" s="23"/>
      <c r="C48" s="2" t="s">
        <v>22</v>
      </c>
      <c r="D48" s="24"/>
      <c r="E48" s="59"/>
      <c r="F48" s="39">
        <v>2000</v>
      </c>
      <c r="G48" s="59"/>
      <c r="H48" s="39">
        <v>1000</v>
      </c>
      <c r="I48" s="59"/>
      <c r="J48" s="39"/>
    </row>
    <row r="49" spans="1:10" x14ac:dyDescent="0.3">
      <c r="A49" s="23" t="s">
        <v>131</v>
      </c>
      <c r="B49" s="23"/>
      <c r="C49" s="2" t="s">
        <v>23</v>
      </c>
      <c r="D49" s="24"/>
      <c r="E49" s="59"/>
      <c r="F49" s="39">
        <v>5000</v>
      </c>
      <c r="G49" s="59"/>
      <c r="H49" s="39">
        <v>3000</v>
      </c>
      <c r="I49" s="59"/>
      <c r="J49" s="39"/>
    </row>
    <row r="50" spans="1:10" x14ac:dyDescent="0.3">
      <c r="A50" s="23" t="s">
        <v>156</v>
      </c>
      <c r="B50" s="23"/>
      <c r="C50" s="2" t="s">
        <v>138</v>
      </c>
      <c r="D50" s="24"/>
      <c r="E50" s="59"/>
      <c r="F50" s="39"/>
      <c r="G50" s="59"/>
      <c r="H50" s="39"/>
      <c r="I50" s="59"/>
      <c r="J50" s="39"/>
    </row>
    <row r="51" spans="1:10" ht="15" thickBot="1" x14ac:dyDescent="0.35">
      <c r="B51" s="23"/>
      <c r="C51" s="2" t="s">
        <v>14</v>
      </c>
      <c r="D51" s="24"/>
      <c r="E51" s="78">
        <f>SUM(F48:F50)</f>
        <v>7000</v>
      </c>
      <c r="F51" s="79"/>
      <c r="G51" s="78">
        <f>SUM(H48:H50)</f>
        <v>4000</v>
      </c>
      <c r="H51" s="79"/>
      <c r="I51" s="78">
        <f>SUM(J48:J50)</f>
        <v>0</v>
      </c>
      <c r="J51" s="79"/>
    </row>
    <row r="52" spans="1:10" ht="15" thickBot="1" x14ac:dyDescent="0.35">
      <c r="B52" s="23"/>
    </row>
    <row r="53" spans="1:10" ht="15" thickBot="1" x14ac:dyDescent="0.35">
      <c r="B53" s="23" t="s">
        <v>16</v>
      </c>
      <c r="C53" s="20" t="s">
        <v>28</v>
      </c>
      <c r="E53" s="84">
        <f>E42+E45+E51</f>
        <v>141100</v>
      </c>
      <c r="F53" s="85"/>
      <c r="G53" s="86">
        <f>G42+G45+G51</f>
        <v>178902.5</v>
      </c>
      <c r="H53" s="85"/>
      <c r="I53" s="86">
        <f>I42+I45+I51</f>
        <v>316955</v>
      </c>
      <c r="J53" s="87"/>
    </row>
    <row r="55" spans="1:10" ht="15" thickBot="1" x14ac:dyDescent="0.35">
      <c r="A55" s="19" t="s">
        <v>29</v>
      </c>
      <c r="B55" s="20" t="s">
        <v>30</v>
      </c>
      <c r="E55" s="82" t="s">
        <v>8</v>
      </c>
      <c r="F55" s="83"/>
      <c r="G55" s="82" t="s">
        <v>9</v>
      </c>
      <c r="H55" s="83"/>
      <c r="I55" s="82" t="s">
        <v>10</v>
      </c>
      <c r="J55" s="83"/>
    </row>
    <row r="56" spans="1:10" ht="15" thickTop="1" x14ac:dyDescent="0.3">
      <c r="B56" s="23" t="s">
        <v>6</v>
      </c>
      <c r="C56" s="2" t="s">
        <v>31</v>
      </c>
      <c r="D56" s="2" t="s">
        <v>73</v>
      </c>
      <c r="E56" s="67">
        <f>E33-E53</f>
        <v>52148</v>
      </c>
      <c r="F56"/>
      <c r="G56" s="67">
        <f>G33-G53</f>
        <v>275567.89999999997</v>
      </c>
      <c r="H56"/>
      <c r="I56" s="67">
        <f>I33-I53</f>
        <v>362842.56799999997</v>
      </c>
      <c r="J56"/>
    </row>
    <row r="57" spans="1:10" x14ac:dyDescent="0.3">
      <c r="B57" s="23" t="s">
        <v>13</v>
      </c>
      <c r="C57" s="2" t="s">
        <v>81</v>
      </c>
      <c r="D57" s="2" t="s">
        <v>139</v>
      </c>
      <c r="E57" s="72">
        <f>E56/E33</f>
        <v>0.2698501407517801</v>
      </c>
      <c r="F57" s="73"/>
      <c r="G57" s="72">
        <f>G56/G33</f>
        <v>0.60634950042951086</v>
      </c>
      <c r="H57" s="73"/>
      <c r="I57" s="72">
        <f>I56/I33</f>
        <v>0.53375090626979116</v>
      </c>
      <c r="J57"/>
    </row>
    <row r="60" spans="1:10" x14ac:dyDescent="0.3">
      <c r="C60" s="40" t="s">
        <v>52</v>
      </c>
    </row>
    <row r="61" spans="1:10" x14ac:dyDescent="0.3">
      <c r="B61" s="23" t="s">
        <v>53</v>
      </c>
      <c r="C61" s="2" t="s">
        <v>54</v>
      </c>
    </row>
    <row r="62" spans="1:10" x14ac:dyDescent="0.3">
      <c r="B62" s="23" t="s">
        <v>55</v>
      </c>
      <c r="C62" s="2" t="s">
        <v>99</v>
      </c>
    </row>
    <row r="63" spans="1:10" x14ac:dyDescent="0.3">
      <c r="B63" s="23" t="s">
        <v>56</v>
      </c>
      <c r="C63" s="2" t="s">
        <v>58</v>
      </c>
    </row>
    <row r="64" spans="1:10" x14ac:dyDescent="0.3">
      <c r="B64" s="23" t="s">
        <v>57</v>
      </c>
      <c r="C64" s="2" t="s">
        <v>59</v>
      </c>
    </row>
    <row r="65" spans="2:10" x14ac:dyDescent="0.3">
      <c r="B65" s="23" t="s">
        <v>60</v>
      </c>
      <c r="C65" s="2" t="s">
        <v>129</v>
      </c>
    </row>
    <row r="66" spans="2:10" x14ac:dyDescent="0.3">
      <c r="B66" s="23" t="s">
        <v>61</v>
      </c>
      <c r="C66" s="2" t="s">
        <v>128</v>
      </c>
    </row>
    <row r="67" spans="2:10" x14ac:dyDescent="0.3">
      <c r="B67" s="23" t="s">
        <v>62</v>
      </c>
      <c r="C67" s="2" t="s">
        <v>63</v>
      </c>
    </row>
    <row r="68" spans="2:10" x14ac:dyDescent="0.3">
      <c r="B68" s="23" t="s">
        <v>64</v>
      </c>
      <c r="C68" s="2" t="s">
        <v>116</v>
      </c>
    </row>
    <row r="69" spans="2:10" x14ac:dyDescent="0.3">
      <c r="B69" s="23"/>
      <c r="C69" s="2" t="s">
        <v>113</v>
      </c>
    </row>
    <row r="70" spans="2:10" x14ac:dyDescent="0.3">
      <c r="B70" s="23" t="s">
        <v>65</v>
      </c>
      <c r="C70" s="2" t="s">
        <v>142</v>
      </c>
    </row>
    <row r="71" spans="2:10" x14ac:dyDescent="0.3">
      <c r="B71" s="23" t="s">
        <v>66</v>
      </c>
      <c r="C71" s="2" t="s">
        <v>143</v>
      </c>
    </row>
    <row r="72" spans="2:10" x14ac:dyDescent="0.3">
      <c r="B72" s="23" t="s">
        <v>67</v>
      </c>
      <c r="C72" s="2" t="s">
        <v>117</v>
      </c>
    </row>
    <row r="73" spans="2:10" x14ac:dyDescent="0.3">
      <c r="B73" s="23" t="s">
        <v>68</v>
      </c>
      <c r="C73" s="2" t="s">
        <v>154</v>
      </c>
    </row>
    <row r="74" spans="2:10" x14ac:dyDescent="0.3">
      <c r="B74" s="23" t="s">
        <v>70</v>
      </c>
      <c r="C74" s="2" t="s">
        <v>132</v>
      </c>
    </row>
    <row r="75" spans="2:10" x14ac:dyDescent="0.3">
      <c r="B75" s="23" t="s">
        <v>71</v>
      </c>
      <c r="C75" s="2" t="s">
        <v>69</v>
      </c>
    </row>
    <row r="76" spans="2:10" x14ac:dyDescent="0.3">
      <c r="B76" s="23" t="s">
        <v>130</v>
      </c>
      <c r="C76" s="2" t="s">
        <v>141</v>
      </c>
    </row>
    <row r="77" spans="2:10" x14ac:dyDescent="0.3">
      <c r="B77" s="23"/>
      <c r="C77" s="2" t="s">
        <v>140</v>
      </c>
    </row>
    <row r="78" spans="2:10" x14ac:dyDescent="0.3">
      <c r="B78" s="23" t="s">
        <v>157</v>
      </c>
      <c r="C78" s="2" t="s">
        <v>144</v>
      </c>
    </row>
    <row r="80" spans="2:10" x14ac:dyDescent="0.3">
      <c r="B80" s="41" t="s">
        <v>114</v>
      </c>
      <c r="E80" s="80" t="s">
        <v>8</v>
      </c>
      <c r="F80" s="81"/>
      <c r="G80" s="80" t="s">
        <v>9</v>
      </c>
      <c r="H80" s="81"/>
      <c r="I80" s="80" t="s">
        <v>10</v>
      </c>
      <c r="J80" s="81"/>
    </row>
    <row r="81" spans="2:10" x14ac:dyDescent="0.3">
      <c r="B81" s="41"/>
      <c r="C81" s="2" t="s">
        <v>115</v>
      </c>
      <c r="E81" s="30">
        <v>12</v>
      </c>
      <c r="F81" s="74"/>
      <c r="G81" s="30">
        <v>18</v>
      </c>
      <c r="H81" s="74"/>
      <c r="I81" s="30">
        <v>24</v>
      </c>
      <c r="J81" s="74"/>
    </row>
    <row r="82" spans="2:10" x14ac:dyDescent="0.3">
      <c r="C82" s="2" t="s">
        <v>125</v>
      </c>
      <c r="E82" s="42">
        <v>60000</v>
      </c>
      <c r="F82" s="60">
        <f>E82*1.31</f>
        <v>78600</v>
      </c>
      <c r="G82" s="42">
        <v>60000</v>
      </c>
      <c r="H82" s="60">
        <f>G82*1.31</f>
        <v>78600</v>
      </c>
      <c r="I82" s="42">
        <v>120000</v>
      </c>
      <c r="J82" s="60">
        <f>I82*1.31</f>
        <v>157200</v>
      </c>
    </row>
    <row r="83" spans="2:10" x14ac:dyDescent="0.3">
      <c r="C83" s="2" t="s">
        <v>124</v>
      </c>
      <c r="E83" s="43">
        <v>8</v>
      </c>
      <c r="F83" s="68"/>
      <c r="G83" s="43">
        <v>10</v>
      </c>
      <c r="H83" s="68"/>
      <c r="I83" s="43">
        <v>10</v>
      </c>
      <c r="J83" s="68"/>
    </row>
    <row r="84" spans="2:10" x14ac:dyDescent="0.3">
      <c r="C84" s="2" t="s">
        <v>118</v>
      </c>
      <c r="E84" s="42">
        <v>3500</v>
      </c>
      <c r="F84" s="68"/>
      <c r="G84" s="42">
        <f>E84</f>
        <v>3500</v>
      </c>
      <c r="H84" s="68"/>
      <c r="I84" s="42">
        <f>E84</f>
        <v>3500</v>
      </c>
      <c r="J84" s="68"/>
    </row>
    <row r="85" spans="2:10" x14ac:dyDescent="0.3">
      <c r="C85" s="2" t="s">
        <v>126</v>
      </c>
      <c r="E85" s="35"/>
      <c r="F85" s="60">
        <f>(E83*E84)*1.1</f>
        <v>30800.000000000004</v>
      </c>
      <c r="G85" s="35"/>
      <c r="H85" s="60">
        <f>(G83*G84)*1.1</f>
        <v>38500</v>
      </c>
      <c r="I85" s="35"/>
      <c r="J85" s="60">
        <f>(I83*I84)*1.1</f>
        <v>38500</v>
      </c>
    </row>
    <row r="86" spans="2:10" x14ac:dyDescent="0.3">
      <c r="C86" s="2" t="s">
        <v>127</v>
      </c>
      <c r="E86" s="43">
        <v>2</v>
      </c>
      <c r="F86" s="60">
        <f>(E86*E84)*1.1</f>
        <v>7700.0000000000009</v>
      </c>
      <c r="G86" s="43">
        <v>2</v>
      </c>
      <c r="H86" s="60">
        <f>(G86*G84)*1.1</f>
        <v>7700.0000000000009</v>
      </c>
      <c r="I86" s="43">
        <v>2</v>
      </c>
      <c r="J86" s="60">
        <f>(I86*I84)*1.1</f>
        <v>7700.0000000000009</v>
      </c>
    </row>
    <row r="87" spans="2:10" x14ac:dyDescent="0.3">
      <c r="C87" s="2" t="s">
        <v>119</v>
      </c>
      <c r="E87" s="42"/>
      <c r="F87" s="60">
        <f>E87*1.31</f>
        <v>0</v>
      </c>
      <c r="G87" s="42"/>
      <c r="H87" s="60">
        <f>G87*1.31</f>
        <v>0</v>
      </c>
      <c r="I87" s="42">
        <v>35000</v>
      </c>
      <c r="J87" s="60">
        <f>I87*1.31</f>
        <v>45850</v>
      </c>
    </row>
    <row r="88" spans="2:10" x14ac:dyDescent="0.3">
      <c r="C88" s="2" t="s">
        <v>155</v>
      </c>
      <c r="E88" s="42"/>
      <c r="F88" s="60">
        <f>E88*(5250+(0.75*18*E22))</f>
        <v>0</v>
      </c>
      <c r="G88" s="42">
        <v>1</v>
      </c>
      <c r="H88" s="60">
        <f>G88*(5250+(0.75*18*E22))</f>
        <v>17602.5</v>
      </c>
      <c r="I88" s="42">
        <v>2</v>
      </c>
      <c r="J88" s="60">
        <f>I88*(5250+(0.75*18*E22))</f>
        <v>35205</v>
      </c>
    </row>
    <row r="89" spans="2:10" x14ac:dyDescent="0.3">
      <c r="C89" s="2" t="s">
        <v>112</v>
      </c>
      <c r="E89" s="44"/>
      <c r="F89" s="75">
        <f>F82+F85+F86+F87+F88</f>
        <v>117100</v>
      </c>
      <c r="G89" s="44"/>
      <c r="H89" s="75">
        <f>H82+H85+H86+H87+H88</f>
        <v>142402.5</v>
      </c>
      <c r="I89" s="44"/>
      <c r="J89" s="75">
        <f>J82+J85+J86+J87+J88</f>
        <v>284455</v>
      </c>
    </row>
    <row r="91" spans="2:10" x14ac:dyDescent="0.3">
      <c r="B91" s="20" t="s">
        <v>100</v>
      </c>
      <c r="E91" s="80" t="s">
        <v>8</v>
      </c>
      <c r="F91" s="81"/>
      <c r="G91" s="80" t="s">
        <v>9</v>
      </c>
      <c r="H91" s="81"/>
      <c r="I91" s="80" t="s">
        <v>10</v>
      </c>
      <c r="J91" s="81"/>
    </row>
    <row r="92" spans="2:10" x14ac:dyDescent="0.3">
      <c r="C92" s="2" t="s">
        <v>101</v>
      </c>
      <c r="E92" s="61"/>
      <c r="F92" s="39">
        <v>1000</v>
      </c>
      <c r="G92" s="61"/>
      <c r="H92" s="39">
        <v>1300</v>
      </c>
      <c r="I92" s="61"/>
      <c r="J92" s="39">
        <v>2000</v>
      </c>
    </row>
    <row r="93" spans="2:10" x14ac:dyDescent="0.3">
      <c r="C93" s="2" t="s">
        <v>102</v>
      </c>
      <c r="E93" s="61"/>
      <c r="F93" s="39"/>
      <c r="G93" s="61"/>
      <c r="H93" s="39"/>
      <c r="I93" s="61"/>
      <c r="J93" s="39"/>
    </row>
    <row r="94" spans="2:10" x14ac:dyDescent="0.3">
      <c r="C94" s="2" t="s">
        <v>103</v>
      </c>
      <c r="E94" s="61"/>
      <c r="F94" s="39"/>
      <c r="G94" s="61"/>
      <c r="H94" s="39">
        <v>8000</v>
      </c>
      <c r="I94" s="61"/>
      <c r="J94" s="39"/>
    </row>
    <row r="95" spans="2:10" x14ac:dyDescent="0.3">
      <c r="C95" s="2" t="s">
        <v>104</v>
      </c>
      <c r="E95" s="61"/>
      <c r="F95" s="39">
        <v>3000</v>
      </c>
      <c r="G95" s="61"/>
      <c r="H95" s="39">
        <v>3000</v>
      </c>
      <c r="I95" s="61"/>
      <c r="J95" s="39">
        <v>3000</v>
      </c>
    </row>
    <row r="96" spans="2:10" x14ac:dyDescent="0.3">
      <c r="C96" s="2" t="s">
        <v>105</v>
      </c>
      <c r="E96" s="61"/>
      <c r="F96" s="39"/>
      <c r="G96" s="61"/>
      <c r="H96" s="39"/>
      <c r="I96" s="61"/>
      <c r="J96" s="39"/>
    </row>
    <row r="97" spans="3:10" x14ac:dyDescent="0.3">
      <c r="C97" s="2" t="s">
        <v>106</v>
      </c>
      <c r="E97" s="61"/>
      <c r="F97" s="39">
        <v>5000</v>
      </c>
      <c r="G97" s="61"/>
      <c r="H97" s="39">
        <v>5000</v>
      </c>
      <c r="I97" s="61"/>
      <c r="J97" s="39">
        <v>10000</v>
      </c>
    </row>
    <row r="98" spans="3:10" x14ac:dyDescent="0.3">
      <c r="C98" s="2" t="s">
        <v>107</v>
      </c>
      <c r="E98" s="61"/>
      <c r="F98" s="39"/>
      <c r="G98" s="61"/>
      <c r="H98" s="39">
        <v>7000</v>
      </c>
      <c r="I98" s="61"/>
      <c r="J98" s="39">
        <v>7000</v>
      </c>
    </row>
    <row r="99" spans="3:10" x14ac:dyDescent="0.3">
      <c r="C99" s="2" t="s">
        <v>108</v>
      </c>
      <c r="E99" s="61"/>
      <c r="F99" s="39">
        <v>1000</v>
      </c>
      <c r="G99" s="61"/>
      <c r="H99" s="39">
        <v>1200</v>
      </c>
      <c r="I99" s="61"/>
      <c r="J99" s="39">
        <v>1500</v>
      </c>
    </row>
    <row r="100" spans="3:10" x14ac:dyDescent="0.3">
      <c r="C100" s="2" t="s">
        <v>109</v>
      </c>
      <c r="E100" s="61"/>
      <c r="F100" s="39">
        <v>2000</v>
      </c>
      <c r="G100" s="61"/>
      <c r="H100" s="39">
        <v>2000</v>
      </c>
      <c r="I100" s="61"/>
      <c r="J100" s="39">
        <v>4000</v>
      </c>
    </row>
    <row r="101" spans="3:10" x14ac:dyDescent="0.3">
      <c r="C101" s="2" t="s">
        <v>110</v>
      </c>
      <c r="D101" s="13" t="s">
        <v>146</v>
      </c>
      <c r="E101" s="61"/>
      <c r="F101" s="39">
        <v>5000</v>
      </c>
      <c r="G101" s="61"/>
      <c r="H101" s="39">
        <v>5000</v>
      </c>
      <c r="I101" s="61"/>
      <c r="J101" s="39">
        <v>5000</v>
      </c>
    </row>
    <row r="102" spans="3:10" x14ac:dyDescent="0.3">
      <c r="C102" s="2" t="s">
        <v>110</v>
      </c>
      <c r="D102" s="13" t="s">
        <v>111</v>
      </c>
      <c r="E102" s="61"/>
      <c r="F102" s="39"/>
      <c r="G102" s="61"/>
      <c r="H102" s="39"/>
      <c r="I102" s="61"/>
      <c r="J102" s="39"/>
    </row>
    <row r="103" spans="3:10" x14ac:dyDescent="0.3">
      <c r="C103" s="2" t="s">
        <v>112</v>
      </c>
      <c r="E103" s="76"/>
      <c r="F103" s="75">
        <f>SUM(F92:F102)</f>
        <v>17000</v>
      </c>
      <c r="G103" s="77"/>
      <c r="H103" s="75">
        <f t="shared" ref="H103:J103" si="3">SUM(H92:H102)</f>
        <v>32500</v>
      </c>
      <c r="I103" s="77"/>
      <c r="J103" s="75">
        <f t="shared" si="3"/>
        <v>32500</v>
      </c>
    </row>
    <row r="106" spans="3:10" x14ac:dyDescent="0.3">
      <c r="C106" s="20" t="s">
        <v>148</v>
      </c>
    </row>
    <row r="107" spans="3:10" x14ac:dyDescent="0.3">
      <c r="C107" s="3" t="s">
        <v>149</v>
      </c>
    </row>
  </sheetData>
  <sheetProtection algorithmName="SHA-512" hashValue="ZOUTSC/dR9Tuu5VRkofjtrFSHwJJYKwdPSpQGZiUr1O7ecWuonZAfjgYA7LtXutdeNnTUbeU8FQXkO1eT7ysRw==" saltValue="+fTFT/qRiz3PGe55xxdJag==" spinCount="100000" sheet="1" objects="1" scenarios="1"/>
  <mergeCells count="36">
    <mergeCell ref="E80:F80"/>
    <mergeCell ref="G80:H80"/>
    <mergeCell ref="I80:J80"/>
    <mergeCell ref="E91:F91"/>
    <mergeCell ref="G91:H91"/>
    <mergeCell ref="I91:J91"/>
    <mergeCell ref="E53:F53"/>
    <mergeCell ref="G53:H53"/>
    <mergeCell ref="I53:J53"/>
    <mergeCell ref="E55:F55"/>
    <mergeCell ref="G55:H55"/>
    <mergeCell ref="I55:J55"/>
    <mergeCell ref="E45:F45"/>
    <mergeCell ref="G45:H45"/>
    <mergeCell ref="I45:J45"/>
    <mergeCell ref="E51:F51"/>
    <mergeCell ref="G51:H51"/>
    <mergeCell ref="I51:J51"/>
    <mergeCell ref="E36:F36"/>
    <mergeCell ref="G36:H36"/>
    <mergeCell ref="I36:J36"/>
    <mergeCell ref="E42:F42"/>
    <mergeCell ref="G42:H42"/>
    <mergeCell ref="I42:J42"/>
    <mergeCell ref="E29:F29"/>
    <mergeCell ref="G29:H29"/>
    <mergeCell ref="I29:J29"/>
    <mergeCell ref="E33:F33"/>
    <mergeCell ref="G33:H33"/>
    <mergeCell ref="I33:J33"/>
    <mergeCell ref="E9:F9"/>
    <mergeCell ref="G9:H9"/>
    <mergeCell ref="I9:J9"/>
    <mergeCell ref="E27:F27"/>
    <mergeCell ref="G27:H27"/>
    <mergeCell ref="I27:J27"/>
  </mergeCells>
  <conditionalFormatting sqref="E56:E57 G56:G57 I56:I57">
    <cfRule type="cellIs" dxfId="9" priority="1" operator="greaterThan">
      <formula>0</formula>
    </cfRule>
  </conditionalFormatting>
  <conditionalFormatting sqref="E57 G57 I57">
    <cfRule type="cellIs" dxfId="8" priority="2" operator="lessThan">
      <formula>1</formula>
    </cfRule>
    <cfRule type="cellIs" dxfId="7" priority="3" operator="greaterThan">
      <formula>1</formula>
    </cfRule>
    <cfRule type="cellIs" dxfId="6" priority="6" operator="between">
      <formula>0</formula>
      <formula>0.46</formula>
    </cfRule>
    <cfRule type="cellIs" dxfId="5" priority="7" operator="greaterThan">
      <formula>0.46</formula>
    </cfRule>
    <cfRule type="cellIs" dxfId="4" priority="11" operator="between">
      <formula>0</formula>
      <formula>32</formula>
    </cfRule>
    <cfRule type="cellIs" dxfId="3" priority="12" operator="greaterThan">
      <formula>32</formula>
    </cfRule>
    <cfRule type="cellIs" dxfId="2" priority="17" operator="lessThan">
      <formula>1</formula>
    </cfRule>
  </conditionalFormatting>
  <conditionalFormatting sqref="E56:J57">
    <cfRule type="cellIs" dxfId="1" priority="4" operator="lessThan">
      <formula>0</formula>
    </cfRule>
    <cfRule type="cellIs" dxfId="0" priority="19" operator="greaterThan">
      <formula>0</formula>
    </cfRule>
  </conditionalFormatting>
  <printOptions horizontalCentered="1"/>
  <pageMargins left="0.7" right="0.7" top="0.75" bottom="0.75" header="0.3" footer="0.3"/>
  <pageSetup scale="77" orientation="portrait" cellComments="asDisplayed" r:id="rId1"/>
  <headerFooter>
    <oddFooter>&amp;L&amp;F&amp;C&amp;P of &amp;N&amp;R&amp;A</oddFooter>
  </headerFooter>
  <rowBreaks count="1" manualBreakCount="1">
    <brk id="5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Worksheet</vt:lpstr>
      <vt:lpstr>SampleUG</vt:lpstr>
      <vt:lpstr>SampleGrad</vt:lpstr>
      <vt:lpstr>SampleGrad!Print_Area</vt:lpstr>
      <vt:lpstr>SampleUG!Print_Area</vt:lpstr>
      <vt:lpstr>Worksheet!Print_Area</vt:lpstr>
      <vt:lpstr>SampleGrad!Print_Titles</vt:lpstr>
      <vt:lpstr>SampleUG!Print_Titles</vt:lpstr>
      <vt:lpstr>Worksheet!Print_Titles</vt:lpstr>
    </vt:vector>
  </TitlesOfParts>
  <Company>University of New Haven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Simerson, Gordon</dc:creator>
  <cp:lastModifiedBy>Hottin, Kyle</cp:lastModifiedBy>
  <cp:lastPrinted>2018-11-12T15:39:12Z</cp:lastPrinted>
  <dcterms:created xsi:type="dcterms:W3CDTF">2018-09-20T17:06:20Z</dcterms:created>
  <dcterms:modified xsi:type="dcterms:W3CDTF">2023-08-17T14:13:30Z</dcterms:modified>
</cp:coreProperties>
</file>